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45" windowWidth="18960" windowHeight="8520"/>
  </bookViews>
  <sheets>
    <sheet name="Interface" sheetId="1" r:id="rId1"/>
    <sheet name="Calc " sheetId="4" state="hidden" r:id="rId2"/>
    <sheet name="Calc" sheetId="2" state="veryHidden" r:id="rId3"/>
  </sheets>
  <definedNames>
    <definedName name="AH_List">Calc!$A$11:$A$60</definedName>
    <definedName name="UO_list">Calc!$A$72:$A$101</definedName>
  </definedNames>
  <calcPr calcId="125725"/>
</workbook>
</file>

<file path=xl/calcChain.xml><?xml version="1.0" encoding="utf-8"?>
<calcChain xmlns="http://schemas.openxmlformats.org/spreadsheetml/2006/main">
  <c r="D15" i="4"/>
  <c r="D14"/>
  <c r="D13"/>
  <c r="D12"/>
  <c r="D11"/>
  <c r="C15"/>
  <c r="B15"/>
  <c r="A15"/>
  <c r="E15" s="1"/>
  <c r="C14"/>
  <c r="B14"/>
  <c r="A14"/>
  <c r="E14" s="1"/>
  <c r="C13"/>
  <c r="B13"/>
  <c r="A13"/>
  <c r="E13" s="1"/>
  <c r="C12"/>
  <c r="B12"/>
  <c r="A12"/>
  <c r="C11"/>
  <c r="B11"/>
  <c r="A11"/>
  <c r="C68" i="2"/>
  <c r="B68"/>
  <c r="E68" s="1"/>
  <c r="A68"/>
  <c r="C67"/>
  <c r="B67"/>
  <c r="A67"/>
  <c r="C66"/>
  <c r="B66"/>
  <c r="F66" s="1"/>
  <c r="A66"/>
  <c r="C65"/>
  <c r="B65"/>
  <c r="A65"/>
  <c r="C101"/>
  <c r="C100"/>
  <c r="C99"/>
  <c r="C98"/>
  <c r="C97"/>
  <c r="C96"/>
  <c r="C95"/>
  <c r="C94"/>
  <c r="C93"/>
  <c r="C92"/>
  <c r="C91"/>
  <c r="C90"/>
  <c r="C89"/>
  <c r="C88"/>
  <c r="C87"/>
  <c r="C86"/>
  <c r="C85"/>
  <c r="C84"/>
  <c r="C83"/>
  <c r="C82"/>
  <c r="C81"/>
  <c r="C80"/>
  <c r="C79"/>
  <c r="C78"/>
  <c r="C77"/>
  <c r="C76"/>
  <c r="C75"/>
  <c r="C74"/>
  <c r="C73"/>
  <c r="A87"/>
  <c r="B88"/>
  <c r="B89" s="1"/>
  <c r="A72"/>
  <c r="B4"/>
  <c r="C4"/>
  <c r="B5"/>
  <c r="C5"/>
  <c r="B6"/>
  <c r="C6"/>
  <c r="D6" s="1"/>
  <c r="B7"/>
  <c r="C7"/>
  <c r="C64"/>
  <c r="B64"/>
  <c r="A64"/>
  <c r="B73"/>
  <c r="A73" s="1"/>
  <c r="C72"/>
  <c r="C7" i="4"/>
  <c r="B7"/>
  <c r="A7"/>
  <c r="E7" s="1"/>
  <c r="C6"/>
  <c r="B6"/>
  <c r="A6"/>
  <c r="E6" s="1"/>
  <c r="C5"/>
  <c r="B5"/>
  <c r="A5"/>
  <c r="E5" s="1"/>
  <c r="C4"/>
  <c r="B4"/>
  <c r="A4"/>
  <c r="E4" s="1"/>
  <c r="C3"/>
  <c r="B3"/>
  <c r="A3"/>
  <c r="E3" s="1"/>
  <c r="C12" i="2"/>
  <c r="C11"/>
  <c r="A7"/>
  <c r="A6"/>
  <c r="A5"/>
  <c r="A4"/>
  <c r="A3"/>
  <c r="C36"/>
  <c r="A36"/>
  <c r="B37"/>
  <c r="B38" s="1"/>
  <c r="B39" s="1"/>
  <c r="B40" s="1"/>
  <c r="B41" s="1"/>
  <c r="B42" s="1"/>
  <c r="B43" s="1"/>
  <c r="B44" s="1"/>
  <c r="B45" s="1"/>
  <c r="B46" s="1"/>
  <c r="B47" s="1"/>
  <c r="B48" s="1"/>
  <c r="B49" s="1"/>
  <c r="B50" s="1"/>
  <c r="B51" s="1"/>
  <c r="B52" s="1"/>
  <c r="B53" s="1"/>
  <c r="B54" s="1"/>
  <c r="B55" s="1"/>
  <c r="B56" s="1"/>
  <c r="B57" s="1"/>
  <c r="B58" s="1"/>
  <c r="B59" s="1"/>
  <c r="B60" s="1"/>
  <c r="C60" s="1"/>
  <c r="A11"/>
  <c r="B12"/>
  <c r="A12" s="1"/>
  <c r="C3"/>
  <c r="B3"/>
  <c r="D64" l="1"/>
  <c r="D3"/>
  <c r="D7"/>
  <c r="F6"/>
  <c r="F65"/>
  <c r="E66"/>
  <c r="F67"/>
  <c r="E67"/>
  <c r="E65"/>
  <c r="D65"/>
  <c r="D66"/>
  <c r="D67"/>
  <c r="D68"/>
  <c r="F68"/>
  <c r="G14" i="1" s="1"/>
  <c r="H14" s="1"/>
  <c r="I14" s="1"/>
  <c r="A89" i="2"/>
  <c r="B90"/>
  <c r="A88"/>
  <c r="E7"/>
  <c r="E6"/>
  <c r="D5"/>
  <c r="D4"/>
  <c r="B74"/>
  <c r="F7"/>
  <c r="G6" i="1"/>
  <c r="H6" s="1"/>
  <c r="G7"/>
  <c r="H7" s="1"/>
  <c r="D3" i="4"/>
  <c r="D4"/>
  <c r="D5"/>
  <c r="D6"/>
  <c r="D7"/>
  <c r="A40" i="2"/>
  <c r="A44"/>
  <c r="A48"/>
  <c r="A52"/>
  <c r="A56"/>
  <c r="A60"/>
  <c r="C38"/>
  <c r="C40"/>
  <c r="C42"/>
  <c r="C44"/>
  <c r="C46"/>
  <c r="C48"/>
  <c r="C50"/>
  <c r="C52"/>
  <c r="C54"/>
  <c r="C56"/>
  <c r="C58"/>
  <c r="A38"/>
  <c r="A42"/>
  <c r="A46"/>
  <c r="A50"/>
  <c r="A54"/>
  <c r="A58"/>
  <c r="C37"/>
  <c r="C39"/>
  <c r="C41"/>
  <c r="C43"/>
  <c r="C45"/>
  <c r="C47"/>
  <c r="C49"/>
  <c r="C51"/>
  <c r="C53"/>
  <c r="C55"/>
  <c r="C57"/>
  <c r="C59"/>
  <c r="B13"/>
  <c r="C13" s="1"/>
  <c r="A37"/>
  <c r="A39"/>
  <c r="A41"/>
  <c r="A43"/>
  <c r="A45"/>
  <c r="A47"/>
  <c r="A49"/>
  <c r="A51"/>
  <c r="A53"/>
  <c r="A55"/>
  <c r="A57"/>
  <c r="A59"/>
  <c r="I67" l="1"/>
  <c r="J67" s="1"/>
  <c r="G67"/>
  <c r="H67" s="1"/>
  <c r="G13" i="1" s="1"/>
  <c r="H13" s="1"/>
  <c r="I13" s="1"/>
  <c r="I65" i="2"/>
  <c r="J65" s="1"/>
  <c r="G65"/>
  <c r="H65" s="1"/>
  <c r="I68"/>
  <c r="J68" s="1"/>
  <c r="G68"/>
  <c r="H68" s="1"/>
  <c r="I66"/>
  <c r="J66" s="1"/>
  <c r="G66"/>
  <c r="H66" s="1"/>
  <c r="B91"/>
  <c r="A90"/>
  <c r="B75"/>
  <c r="A74"/>
  <c r="G6"/>
  <c r="H6" s="1"/>
  <c r="I6"/>
  <c r="J6" s="1"/>
  <c r="I7"/>
  <c r="J7" s="1"/>
  <c r="G7"/>
  <c r="H7" s="1"/>
  <c r="A13"/>
  <c r="B14"/>
  <c r="C14" s="1"/>
  <c r="G12" i="1" l="1"/>
  <c r="H12" s="1"/>
  <c r="I12" s="1"/>
  <c r="G11"/>
  <c r="H11" s="1"/>
  <c r="I11" s="1"/>
  <c r="B92" i="2"/>
  <c r="A91"/>
  <c r="A75"/>
  <c r="B76"/>
  <c r="I7" i="1"/>
  <c r="B15" i="2"/>
  <c r="C15" s="1"/>
  <c r="A14"/>
  <c r="I6" i="1"/>
  <c r="B93" i="2" l="1"/>
  <c r="A92"/>
  <c r="A76"/>
  <c r="B77"/>
  <c r="B16"/>
  <c r="C16" s="1"/>
  <c r="A15"/>
  <c r="B94" l="1"/>
  <c r="A93"/>
  <c r="A77"/>
  <c r="B78"/>
  <c r="B17"/>
  <c r="C17" s="1"/>
  <c r="A16"/>
  <c r="B95" l="1"/>
  <c r="A94"/>
  <c r="A78"/>
  <c r="B79"/>
  <c r="B18"/>
  <c r="C18" s="1"/>
  <c r="A17"/>
  <c r="B96" l="1"/>
  <c r="A95"/>
  <c r="A79"/>
  <c r="B80"/>
  <c r="B19"/>
  <c r="C19" s="1"/>
  <c r="A18"/>
  <c r="B97" l="1"/>
  <c r="A96"/>
  <c r="A80"/>
  <c r="B81"/>
  <c r="B20"/>
  <c r="C20" s="1"/>
  <c r="A19"/>
  <c r="A97" l="1"/>
  <c r="B98"/>
  <c r="A81"/>
  <c r="B82"/>
  <c r="B21"/>
  <c r="C21" s="1"/>
  <c r="A20"/>
  <c r="B99" l="1"/>
  <c r="A98"/>
  <c r="A82"/>
  <c r="B83"/>
  <c r="B22"/>
  <c r="C22" s="1"/>
  <c r="A21"/>
  <c r="B100" l="1"/>
  <c r="A99"/>
  <c r="A83"/>
  <c r="B84"/>
  <c r="B23"/>
  <c r="C23" s="1"/>
  <c r="A22"/>
  <c r="B101" l="1"/>
  <c r="A100"/>
  <c r="A84"/>
  <c r="B85"/>
  <c r="B24"/>
  <c r="C24" s="1"/>
  <c r="A23"/>
  <c r="A101" l="1"/>
  <c r="A85"/>
  <c r="B86"/>
  <c r="B25"/>
  <c r="C25" s="1"/>
  <c r="A24"/>
  <c r="A86" l="1"/>
  <c r="B26"/>
  <c r="C26" s="1"/>
  <c r="A25"/>
  <c r="A26" l="1"/>
  <c r="B27"/>
  <c r="C27" s="1"/>
  <c r="B28" l="1"/>
  <c r="C28" s="1"/>
  <c r="A27"/>
  <c r="B29" l="1"/>
  <c r="C29" s="1"/>
  <c r="A28"/>
  <c r="A29" l="1"/>
  <c r="B30"/>
  <c r="C30" s="1"/>
  <c r="B31" l="1"/>
  <c r="C31" s="1"/>
  <c r="A30"/>
  <c r="B32" l="1"/>
  <c r="C32" s="1"/>
  <c r="A31"/>
  <c r="B33" l="1"/>
  <c r="C33" s="1"/>
  <c r="A32"/>
  <c r="B34" l="1"/>
  <c r="C34" s="1"/>
  <c r="A33"/>
  <c r="B35" l="1"/>
  <c r="C35" s="1"/>
  <c r="A34"/>
  <c r="E4" l="1"/>
  <c r="F4"/>
  <c r="E5"/>
  <c r="F5"/>
  <c r="A35"/>
  <c r="F3" s="1"/>
  <c r="G5" l="1"/>
  <c r="H5" s="1"/>
  <c r="G5" i="1" s="1"/>
  <c r="H5" s="1"/>
  <c r="I5" s="1"/>
  <c r="I5" i="2"/>
  <c r="J5" s="1"/>
  <c r="G4"/>
  <c r="H4" s="1"/>
  <c r="G4" i="1" s="1"/>
  <c r="H4" s="1"/>
  <c r="I4" s="1"/>
  <c r="I4" i="2"/>
  <c r="J4" s="1"/>
  <c r="E3"/>
  <c r="I3" s="1"/>
  <c r="J3" s="1"/>
  <c r="G3" i="1" s="1"/>
  <c r="H3" s="1"/>
  <c r="F64" i="2"/>
  <c r="E64"/>
  <c r="G3" l="1"/>
  <c r="H3" s="1"/>
  <c r="I64"/>
  <c r="J64" s="1"/>
  <c r="G64"/>
  <c r="H64" s="1"/>
  <c r="G10" i="1" s="1"/>
  <c r="H10" s="1"/>
  <c r="I10" s="1"/>
  <c r="I3"/>
</calcChain>
</file>

<file path=xl/sharedStrings.xml><?xml version="1.0" encoding="utf-8"?>
<sst xmlns="http://schemas.openxmlformats.org/spreadsheetml/2006/main" count="176" uniqueCount="47">
  <si>
    <t>Bet</t>
  </si>
  <si>
    <t>Result</t>
  </si>
  <si>
    <t>Outcome</t>
  </si>
  <si>
    <t>Difference result - bet</t>
  </si>
  <si>
    <t>Home team goals</t>
  </si>
  <si>
    <t>Away team goals</t>
  </si>
  <si>
    <t>Goal difference H-A</t>
  </si>
  <si>
    <t>:</t>
  </si>
  <si>
    <t>Odds</t>
  </si>
  <si>
    <t>Stake</t>
  </si>
  <si>
    <t>Profit</t>
  </si>
  <si>
    <t>Return
(stake + profit)</t>
  </si>
  <si>
    <t>AH List</t>
  </si>
  <si>
    <t>Handicap to cover</t>
  </si>
  <si>
    <t>Home</t>
  </si>
  <si>
    <t>Away</t>
  </si>
  <si>
    <t>Home AH</t>
  </si>
  <si>
    <t>Away AH</t>
  </si>
  <si>
    <t>Team</t>
  </si>
  <si>
    <t>Away team AH -1.25</t>
  </si>
  <si>
    <t>Home team AH +0.5</t>
  </si>
  <si>
    <t>Line</t>
  </si>
  <si>
    <t>Cover</t>
  </si>
  <si>
    <t>Home team AH -1</t>
  </si>
  <si>
    <t>Win</t>
  </si>
  <si>
    <t>Half win</t>
  </si>
  <si>
    <t>Void</t>
  </si>
  <si>
    <t>Half lost</t>
  </si>
  <si>
    <t>Lost</t>
  </si>
  <si>
    <t>Goals covered</t>
  </si>
  <si>
    <t>Handicap outcome</t>
  </si>
  <si>
    <t>Calculation - Home/Away</t>
  </si>
  <si>
    <t>Calculation - Total Goals</t>
  </si>
  <si>
    <t>Total goals</t>
  </si>
  <si>
    <t>Unders</t>
  </si>
  <si>
    <t>Overs</t>
  </si>
  <si>
    <t>Difference
goals - bet</t>
  </si>
  <si>
    <t>Over</t>
  </si>
  <si>
    <t>Under</t>
  </si>
  <si>
    <t>Asian Handicap Calculator - Home/Away lines</t>
  </si>
  <si>
    <t>Asian Handicap Calculator - Over/Under lines</t>
  </si>
  <si>
    <t>Under 2.25</t>
  </si>
  <si>
    <t>Under 2.75</t>
  </si>
  <si>
    <t>Over 3</t>
  </si>
  <si>
    <t>Instructions:
1) Choose your handicap from drop-down menu in column "Bet".
2) Enter your odds (in decimal format!) and stake in appropriate columns (coloured in blue when empty).
3) Enter match result in two columns under caption "Result" - home team goals in cell left of two dots, away team goals in column right of two dots (coloured in green when empty); enter numbers only.
This calculator contains handicap lines from +3 to -3 for Home/Away handicaps, and up to 4 for Over/Under lines; higher lines are not so frequent, thus they are not included in this spreadsheet.
For more spreadsheets, visit www.betgps.com</t>
  </si>
  <si>
    <t>www.BetGPS.com
Directory of Betting and Trading Resources</t>
  </si>
  <si>
    <t>Calculation - Over/Under</t>
  </si>
</sst>
</file>

<file path=xl/styles.xml><?xml version="1.0" encoding="utf-8"?>
<styleSheet xmlns="http://schemas.openxmlformats.org/spreadsheetml/2006/main">
  <numFmts count="2">
    <numFmt numFmtId="164" formatCode="&quot;+&quot;0.00;\-0.00"/>
    <numFmt numFmtId="165" formatCode="0.0"/>
  </numFmts>
  <fonts count="10">
    <font>
      <sz val="11"/>
      <color theme="1"/>
      <name val="Calibri"/>
      <family val="2"/>
      <scheme val="minor"/>
    </font>
    <font>
      <sz val="11"/>
      <color rgb="FF002060"/>
      <name val="Calibri"/>
      <family val="2"/>
      <scheme val="minor"/>
    </font>
    <font>
      <b/>
      <sz val="11"/>
      <color rgb="FF002060"/>
      <name val="Calibri"/>
      <family val="2"/>
      <scheme val="minor"/>
    </font>
    <font>
      <sz val="10"/>
      <color rgb="FF002060"/>
      <name val="Calibri"/>
      <family val="2"/>
      <scheme val="minor"/>
    </font>
    <font>
      <b/>
      <sz val="12"/>
      <color rgb="FF002060"/>
      <name val="Calibri"/>
      <family val="2"/>
      <scheme val="minor"/>
    </font>
    <font>
      <b/>
      <sz val="12"/>
      <color theme="1"/>
      <name val="Calibri"/>
      <family val="2"/>
      <scheme val="minor"/>
    </font>
    <font>
      <u/>
      <sz val="11"/>
      <color theme="10"/>
      <name val="Calibri"/>
      <family val="2"/>
    </font>
    <font>
      <u/>
      <sz val="14"/>
      <color theme="10"/>
      <name val="Calibri"/>
      <family val="2"/>
    </font>
    <font>
      <b/>
      <sz val="11"/>
      <color theme="9" tint="-0.499984740745262"/>
      <name val="Calibri"/>
      <family val="2"/>
      <scheme val="minor"/>
    </font>
    <font>
      <b/>
      <sz val="16"/>
      <color rgb="FF00B050"/>
      <name val="Calibri"/>
      <family val="2"/>
    </font>
  </fonts>
  <fills count="2">
    <fill>
      <patternFill patternType="none"/>
    </fill>
    <fill>
      <patternFill patternType="gray125"/>
    </fill>
  </fills>
  <borders count="21">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dotted">
        <color theme="9" tint="-0.24994659260841701"/>
      </bottom>
      <diagonal/>
    </border>
    <border>
      <left style="thin">
        <color theme="9" tint="-0.24994659260841701"/>
      </left>
      <right style="thin">
        <color theme="9" tint="-0.24994659260841701"/>
      </right>
      <top style="dotted">
        <color theme="9" tint="-0.24994659260841701"/>
      </top>
      <bottom style="dotted">
        <color theme="9" tint="-0.24994659260841701"/>
      </bottom>
      <diagonal/>
    </border>
    <border>
      <left style="thin">
        <color theme="9" tint="-0.24994659260841701"/>
      </left>
      <right style="thin">
        <color theme="9" tint="-0.24994659260841701"/>
      </right>
      <top style="dotted">
        <color theme="9" tint="-0.24994659260841701"/>
      </top>
      <bottom style="thin">
        <color theme="9" tint="-0.24994659260841701"/>
      </bottom>
      <diagonal/>
    </border>
    <border>
      <left/>
      <right/>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dotted">
        <color theme="9" tint="-0.24994659260841701"/>
      </bottom>
      <diagonal/>
    </border>
    <border>
      <left/>
      <right/>
      <top style="thin">
        <color theme="9" tint="-0.24994659260841701"/>
      </top>
      <bottom style="dotted">
        <color theme="9" tint="-0.24994659260841701"/>
      </bottom>
      <diagonal/>
    </border>
    <border>
      <left/>
      <right style="thin">
        <color theme="9" tint="-0.24994659260841701"/>
      </right>
      <top style="thin">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thin">
        <color theme="9" tint="-0.24994659260841701"/>
      </bottom>
      <diagonal/>
    </border>
    <border>
      <left/>
      <right/>
      <top style="dotted">
        <color theme="9" tint="-0.24994659260841701"/>
      </top>
      <bottom style="thin">
        <color theme="9" tint="-0.24994659260841701"/>
      </bottom>
      <diagonal/>
    </border>
    <border>
      <left/>
      <right style="thin">
        <color theme="9" tint="-0.24994659260841701"/>
      </right>
      <top style="dotted">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bottom style="thin">
        <color theme="9" tint="-0.24994659260841701"/>
      </bottom>
      <diagonal/>
    </border>
  </borders>
  <cellStyleXfs count="2">
    <xf numFmtId="0" fontId="0" fillId="0" borderId="0"/>
    <xf numFmtId="0" fontId="6" fillId="0" borderId="0" applyNumberFormat="0" applyFill="0" applyBorder="0" applyAlignment="0" applyProtection="0">
      <alignment vertical="top"/>
      <protection locked="0"/>
    </xf>
  </cellStyleXfs>
  <cellXfs count="63">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1"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1" fillId="0" borderId="11" xfId="0" applyNumberFormat="1" applyFont="1" applyBorder="1" applyAlignment="1">
      <alignment horizontal="center" vertical="center"/>
    </xf>
    <xf numFmtId="164" fontId="1" fillId="0" borderId="14"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1" fillId="0" borderId="6" xfId="0" applyFont="1" applyBorder="1" applyAlignment="1">
      <alignment horizontal="center" vertical="center"/>
    </xf>
    <xf numFmtId="4" fontId="1" fillId="0" borderId="2" xfId="0" applyNumberFormat="1" applyFont="1" applyBorder="1" applyAlignment="1">
      <alignment horizontal="right" vertical="center" indent="1"/>
    </xf>
    <xf numFmtId="4" fontId="1" fillId="0" borderId="3" xfId="0" applyNumberFormat="1" applyFont="1" applyBorder="1" applyAlignment="1">
      <alignment horizontal="right" vertical="center" indent="1"/>
    </xf>
    <xf numFmtId="4" fontId="1" fillId="0" borderId="4" xfId="0" applyNumberFormat="1" applyFont="1" applyBorder="1" applyAlignment="1">
      <alignment horizontal="right" vertical="center" indent="1"/>
    </xf>
    <xf numFmtId="4" fontId="2" fillId="0" borderId="10" xfId="0" applyNumberFormat="1" applyFont="1" applyBorder="1" applyAlignment="1">
      <alignment horizontal="right" vertical="center" indent="1"/>
    </xf>
    <xf numFmtId="4" fontId="2" fillId="0" borderId="13" xfId="0" applyNumberFormat="1" applyFont="1" applyBorder="1" applyAlignment="1">
      <alignment horizontal="right" vertical="center" indent="1"/>
    </xf>
    <xf numFmtId="4" fontId="2" fillId="0" borderId="16" xfId="0" applyNumberFormat="1" applyFont="1" applyBorder="1" applyAlignment="1">
      <alignment horizontal="right" vertical="center" indent="1"/>
    </xf>
    <xf numFmtId="0" fontId="3" fillId="0" borderId="1" xfId="0" applyFont="1" applyBorder="1" applyAlignment="1">
      <alignment horizontal="center" vertical="center" wrapText="1"/>
    </xf>
    <xf numFmtId="0" fontId="2" fillId="0" borderId="6" xfId="0" applyFont="1" applyBorder="1" applyAlignment="1">
      <alignment horizontal="center" vertical="center"/>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1" fillId="0" borderId="6" xfId="0" applyFont="1" applyBorder="1" applyAlignment="1">
      <alignment horizontal="center" vertical="center"/>
    </xf>
    <xf numFmtId="4" fontId="1" fillId="0" borderId="10" xfId="0" applyNumberFormat="1" applyFont="1" applyBorder="1" applyAlignment="1" applyProtection="1">
      <alignment horizontal="right" vertical="center" indent="1"/>
      <protection locked="0"/>
    </xf>
    <xf numFmtId="1" fontId="1" fillId="0" borderId="10" xfId="0" applyNumberFormat="1" applyFont="1" applyBorder="1" applyAlignment="1" applyProtection="1">
      <alignment horizontal="center" vertical="center"/>
      <protection locked="0"/>
    </xf>
    <xf numFmtId="4" fontId="1" fillId="0" borderId="13" xfId="0" applyNumberFormat="1" applyFont="1" applyBorder="1" applyAlignment="1" applyProtection="1">
      <alignment horizontal="right" vertical="center" indent="1"/>
      <protection locked="0"/>
    </xf>
    <xf numFmtId="1" fontId="1" fillId="0" borderId="13" xfId="0" applyNumberFormat="1" applyFont="1" applyBorder="1" applyAlignment="1" applyProtection="1">
      <alignment horizontal="center" vertical="center"/>
      <protection locked="0"/>
    </xf>
    <xf numFmtId="4" fontId="1" fillId="0" borderId="16" xfId="0" applyNumberFormat="1" applyFont="1" applyBorder="1" applyAlignment="1" applyProtection="1">
      <alignment horizontal="right" vertical="center" indent="1"/>
      <protection locked="0"/>
    </xf>
    <xf numFmtId="1" fontId="1" fillId="0" borderId="16" xfId="0" applyNumberFormat="1" applyFont="1" applyBorder="1" applyAlignment="1" applyProtection="1">
      <alignment horizontal="center" vertical="center"/>
      <protection locked="0"/>
    </xf>
    <xf numFmtId="1" fontId="1" fillId="0" borderId="12" xfId="0" applyNumberFormat="1" applyFont="1" applyBorder="1" applyAlignment="1" applyProtection="1">
      <alignment horizontal="center" vertical="center"/>
      <protection locked="0"/>
    </xf>
    <xf numFmtId="1" fontId="1" fillId="0" borderId="15" xfId="0" applyNumberFormat="1" applyFont="1" applyBorder="1" applyAlignment="1" applyProtection="1">
      <alignment horizontal="center" vertical="center"/>
      <protection locked="0"/>
    </xf>
    <xf numFmtId="1" fontId="1" fillId="0" borderId="18" xfId="0" applyNumberFormat="1" applyFont="1" applyBorder="1" applyAlignment="1" applyProtection="1">
      <alignment horizontal="center" vertical="center"/>
      <protection locked="0"/>
    </xf>
    <xf numFmtId="164" fontId="1" fillId="0" borderId="2" xfId="0" applyNumberFormat="1" applyFont="1" applyBorder="1" applyAlignment="1" applyProtection="1">
      <alignment horizontal="center" vertical="center"/>
      <protection locked="0"/>
    </xf>
    <xf numFmtId="164" fontId="1" fillId="0" borderId="3" xfId="0" applyNumberFormat="1" applyFont="1" applyBorder="1" applyAlignment="1" applyProtection="1">
      <alignment horizontal="center" vertical="center"/>
      <protection locked="0"/>
    </xf>
    <xf numFmtId="164" fontId="1" fillId="0" borderId="4" xfId="0" applyNumberFormat="1" applyFont="1" applyBorder="1" applyAlignment="1" applyProtection="1">
      <alignment horizontal="center" vertical="center"/>
      <protection locked="0"/>
    </xf>
    <xf numFmtId="0" fontId="7" fillId="0" borderId="0" xfId="1" applyFont="1" applyAlignment="1" applyProtection="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1" fillId="0" borderId="19" xfId="0" applyFont="1" applyBorder="1" applyAlignment="1">
      <alignment horizontal="center" vertical="center" wrapText="1"/>
    </xf>
    <xf numFmtId="0" fontId="0" fillId="0" borderId="20" xfId="0" applyBorder="1" applyAlignment="1">
      <alignment horizontal="center" vertical="center" wrapText="1"/>
    </xf>
    <xf numFmtId="0" fontId="2" fillId="0" borderId="1" xfId="0" applyFont="1" applyBorder="1" applyAlignment="1">
      <alignment horizontal="center" vertical="center" wrapText="1"/>
    </xf>
    <xf numFmtId="0" fontId="0" fillId="0" borderId="7" xfId="0"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Border="1" applyAlignment="1">
      <alignment horizontal="left" vertical="center"/>
    </xf>
    <xf numFmtId="0" fontId="4" fillId="0" borderId="5" xfId="0" applyFont="1" applyBorder="1" applyAlignment="1">
      <alignment horizontal="center" wrapText="1"/>
    </xf>
    <xf numFmtId="0" fontId="5" fillId="0" borderId="5" xfId="0" applyFont="1" applyBorder="1" applyAlignment="1">
      <alignment horizontal="center" wrapText="1"/>
    </xf>
    <xf numFmtId="0" fontId="8" fillId="0" borderId="0" xfId="0" applyFont="1" applyBorder="1" applyAlignment="1">
      <alignment horizontal="left" vertical="top" wrapText="1"/>
    </xf>
    <xf numFmtId="0" fontId="8" fillId="0" borderId="0" xfId="0" applyFont="1" applyAlignment="1">
      <alignment horizontal="left" vertical="top"/>
    </xf>
    <xf numFmtId="0" fontId="9" fillId="0" borderId="0" xfId="1" applyFont="1" applyAlignment="1" applyProtection="1">
      <alignment horizontal="left" vertical="center" wrapText="1"/>
    </xf>
  </cellXfs>
  <cellStyles count="2">
    <cellStyle name="Hyperlink" xfId="1" builtinId="8"/>
    <cellStyle name="Normal" xfId="0" builtinId="0"/>
  </cellStyles>
  <dxfs count="9">
    <dxf>
      <fill>
        <patternFill>
          <bgColor rgb="FF99FF99"/>
        </patternFill>
      </fill>
    </dxf>
    <dxf>
      <font>
        <color rgb="FF008000"/>
      </font>
    </dxf>
    <dxf>
      <font>
        <color rgb="FFFF0000"/>
      </font>
    </dxf>
    <dxf>
      <fill>
        <patternFill>
          <bgColor rgb="FF99FFCC"/>
        </patternFill>
      </fill>
    </dxf>
    <dxf>
      <font>
        <color rgb="FF008000"/>
      </font>
    </dxf>
    <dxf>
      <font>
        <color rgb="FF0000FF"/>
      </font>
    </dxf>
    <dxf>
      <font>
        <color rgb="FF333300"/>
      </font>
    </dxf>
    <dxf>
      <font>
        <color rgb="FFCC6600"/>
      </font>
    </dxf>
    <dxf>
      <font>
        <color rgb="FFFF0000"/>
      </font>
    </dxf>
  </dxfs>
  <tableStyles count="0" defaultTableStyle="TableStyleMedium9" defaultPivotStyle="PivotStyleLight16"/>
  <colors>
    <mruColors>
      <color rgb="FFFF0000"/>
      <color rgb="FF008000"/>
      <color rgb="FFFF5050"/>
      <color rgb="FFCC6600"/>
      <color rgb="FF99FF99"/>
      <color rgb="FF99FFCC"/>
      <color rgb="FFCCECFF"/>
      <color rgb="FF333300"/>
      <color rgb="FF0000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betgp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betgps.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952500</xdr:colOff>
      <xdr:row>14</xdr:row>
      <xdr:rowOff>161925</xdr:rowOff>
    </xdr:from>
    <xdr:to>
      <xdr:col>2</xdr:col>
      <xdr:colOff>85725</xdr:colOff>
      <xdr:row>15</xdr:row>
      <xdr:rowOff>923925</xdr:rowOff>
    </xdr:to>
    <xdr:pic>
      <xdr:nvPicPr>
        <xdr:cNvPr id="2" name="Picture 1" descr="BetGPS.pn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952500" y="4162425"/>
          <a:ext cx="142875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15</xdr:row>
      <xdr:rowOff>104775</xdr:rowOff>
    </xdr:from>
    <xdr:to>
      <xdr:col>2</xdr:col>
      <xdr:colOff>95250</xdr:colOff>
      <xdr:row>17</xdr:row>
      <xdr:rowOff>28575</xdr:rowOff>
    </xdr:to>
    <xdr:pic>
      <xdr:nvPicPr>
        <xdr:cNvPr id="2" name="Picture 1" descr="BetGPS.pn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495300" y="4105275"/>
          <a:ext cx="142875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19050</xdr:colOff>
      <xdr:row>0</xdr:row>
      <xdr:rowOff>95250</xdr:rowOff>
    </xdr:from>
    <xdr:to>
      <xdr:col>12</xdr:col>
      <xdr:colOff>28575</xdr:colOff>
      <xdr:row>1</xdr:row>
      <xdr:rowOff>857250</xdr:rowOff>
    </xdr:to>
    <xdr:pic>
      <xdr:nvPicPr>
        <xdr:cNvPr id="2" name="Picture 1" descr="BetGPS.png"/>
        <xdr:cNvPicPr>
          <a:picLocks noChangeAspect="1"/>
        </xdr:cNvPicPr>
      </xdr:nvPicPr>
      <xdr:blipFill>
        <a:blip xmlns:r="http://schemas.openxmlformats.org/officeDocument/2006/relationships" r:embed="rId1" cstate="print"/>
        <a:stretch>
          <a:fillRect/>
        </a:stretch>
      </xdr:blipFill>
      <xdr:spPr>
        <a:xfrm>
          <a:off x="19050" y="95250"/>
          <a:ext cx="142875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etgps.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betgps.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betgps.com/" TargetMode="External"/></Relationships>
</file>

<file path=xl/worksheets/sheet1.xml><?xml version="1.0" encoding="utf-8"?>
<worksheet xmlns="http://schemas.openxmlformats.org/spreadsheetml/2006/main" xmlns:r="http://schemas.openxmlformats.org/officeDocument/2006/relationships">
  <sheetPr codeName="Sheet1">
    <tabColor rgb="FFFF0000"/>
  </sheetPr>
  <dimension ref="A1:S16"/>
  <sheetViews>
    <sheetView showGridLines="0" showRowColHeaders="0" tabSelected="1" workbookViewId="0">
      <selection activeCell="A3" sqref="A3"/>
    </sheetView>
  </sheetViews>
  <sheetFormatPr defaultRowHeight="15"/>
  <cols>
    <col min="1" max="1" width="23.7109375" style="1" customWidth="1"/>
    <col min="2" max="3" width="10.7109375" style="1" customWidth="1"/>
    <col min="4" max="4" width="4.28515625" style="1" customWidth="1"/>
    <col min="5" max="5" width="1.7109375" style="1" customWidth="1"/>
    <col min="6" max="6" width="4.28515625" style="1" customWidth="1"/>
    <col min="7" max="7" width="18.7109375" style="1" customWidth="1"/>
    <col min="8" max="9" width="12.7109375" style="1" customWidth="1"/>
    <col min="10" max="10" width="1.42578125" style="1" customWidth="1"/>
    <col min="11" max="11" width="48.5703125" style="55" customWidth="1"/>
    <col min="12" max="19" width="9.140625" style="55"/>
    <col min="20" max="16384" width="9.140625" style="1"/>
  </cols>
  <sheetData>
    <row r="1" spans="1:19" ht="30" customHeight="1">
      <c r="A1" s="58" t="s">
        <v>39</v>
      </c>
      <c r="B1" s="58"/>
      <c r="C1" s="58"/>
      <c r="D1" s="58"/>
      <c r="E1" s="58"/>
      <c r="F1" s="58"/>
      <c r="G1" s="58"/>
      <c r="H1" s="59"/>
      <c r="I1" s="59"/>
    </row>
    <row r="2" spans="1:19" ht="30" customHeight="1">
      <c r="A2" s="2" t="s">
        <v>0</v>
      </c>
      <c r="B2" s="19" t="s">
        <v>8</v>
      </c>
      <c r="C2" s="19" t="s">
        <v>9</v>
      </c>
      <c r="D2" s="46" t="s">
        <v>1</v>
      </c>
      <c r="E2" s="47"/>
      <c r="F2" s="48"/>
      <c r="G2" s="3" t="s">
        <v>2</v>
      </c>
      <c r="H2" s="27" t="s">
        <v>10</v>
      </c>
      <c r="I2" s="26" t="s">
        <v>11</v>
      </c>
      <c r="K2" s="60" t="s">
        <v>44</v>
      </c>
      <c r="L2" s="56"/>
      <c r="M2" s="56"/>
      <c r="N2" s="56"/>
      <c r="O2" s="56"/>
      <c r="P2" s="56"/>
      <c r="Q2" s="56"/>
      <c r="R2" s="56"/>
      <c r="S2" s="56"/>
    </row>
    <row r="3" spans="1:19" ht="20.100000000000001" customHeight="1">
      <c r="A3" s="42" t="s">
        <v>19</v>
      </c>
      <c r="B3" s="33">
        <v>2.5</v>
      </c>
      <c r="C3" s="33">
        <v>10</v>
      </c>
      <c r="D3" s="34">
        <v>2</v>
      </c>
      <c r="E3" s="16" t="s">
        <v>7</v>
      </c>
      <c r="F3" s="39">
        <v>3</v>
      </c>
      <c r="G3" s="4" t="str">
        <f>IF(Calc!F3="","",IF(Calc!F3="Home",Calc!H3,IF(Calc!F3="Away",Calc!J3,"Error")))</f>
        <v>Half lost</v>
      </c>
      <c r="H3" s="23">
        <f>IF(OR(B3="",C3="",G3=""),"",IF(G3="Win",C3*(B3-1),IF(G3="Half win",0.5*C3*(B3-1),IF(G3="Void",0,IF(G3="Half lost",-0.5*C3,IF(G3="Lost",-C3,"Error!"))))))</f>
        <v>-5</v>
      </c>
      <c r="I3" s="20">
        <f>IF(OR(C3="",H3=""),"",C3+H3)</f>
        <v>5</v>
      </c>
      <c r="K3" s="61"/>
      <c r="L3" s="57"/>
      <c r="M3" s="57"/>
      <c r="N3" s="57"/>
      <c r="O3" s="57"/>
      <c r="P3" s="57"/>
      <c r="Q3" s="57"/>
      <c r="R3" s="57"/>
      <c r="S3" s="57"/>
    </row>
    <row r="4" spans="1:19" ht="20.100000000000001" customHeight="1">
      <c r="A4" s="43" t="s">
        <v>20</v>
      </c>
      <c r="B4" s="35">
        <v>1.7</v>
      </c>
      <c r="C4" s="35">
        <v>10</v>
      </c>
      <c r="D4" s="36">
        <v>1</v>
      </c>
      <c r="E4" s="17" t="s">
        <v>7</v>
      </c>
      <c r="F4" s="40">
        <v>1</v>
      </c>
      <c r="G4" s="5" t="str">
        <f>IF(Calc!F4="","",IF(Calc!F4="Home",Calc!H4,IF(Calc!F4="Away",Calc!J4,"Error")))</f>
        <v>Win</v>
      </c>
      <c r="H4" s="24">
        <f>IF(OR(B4="",C4="",G4=""),"",IF(G4="Win",C4*(B4-1),IF(G4="Half win",0.5*C4*(B4-1),IF(G4="Void",0,IF(G4="Half lost",-0.5*C4,IF(G4="Lost",-C4,"Error!"))))))</f>
        <v>7</v>
      </c>
      <c r="I4" s="21">
        <f t="shared" ref="I4:I7" si="0">IF(OR(C4="",H4=""),"",C4+H4)</f>
        <v>17</v>
      </c>
      <c r="K4" s="61"/>
      <c r="L4" s="57"/>
      <c r="M4" s="57"/>
      <c r="N4" s="57"/>
      <c r="O4" s="57"/>
      <c r="P4" s="57"/>
      <c r="Q4" s="57"/>
      <c r="R4" s="57"/>
      <c r="S4" s="57"/>
    </row>
    <row r="5" spans="1:19" ht="20.100000000000001" customHeight="1">
      <c r="A5" s="43" t="s">
        <v>23</v>
      </c>
      <c r="B5" s="35">
        <v>2.2000000000000002</v>
      </c>
      <c r="C5" s="35">
        <v>10</v>
      </c>
      <c r="D5" s="36">
        <v>2</v>
      </c>
      <c r="E5" s="17" t="s">
        <v>7</v>
      </c>
      <c r="F5" s="40">
        <v>1</v>
      </c>
      <c r="G5" s="5" t="str">
        <f>IF(Calc!F5="","",IF(Calc!F5="Home",Calc!H5,IF(Calc!F5="Away",Calc!J5,"Error")))</f>
        <v>Void</v>
      </c>
      <c r="H5" s="24">
        <f>IF(OR(B5="",C5="",G5=""),"",IF(G5="Win",C5*(B5-1),IF(G5="Half win",0.5*C5*(B5-1),IF(G5="Void",0,IF(G5="Half lost",-0.5*C5,IF(G5="Lost",-C5,"Error!"))))))</f>
        <v>0</v>
      </c>
      <c r="I5" s="21">
        <f t="shared" si="0"/>
        <v>10</v>
      </c>
      <c r="K5" s="61"/>
      <c r="L5" s="57"/>
      <c r="M5" s="57"/>
      <c r="N5" s="57"/>
      <c r="O5" s="57"/>
      <c r="P5" s="57"/>
      <c r="Q5" s="57"/>
      <c r="R5" s="57"/>
      <c r="S5" s="57"/>
    </row>
    <row r="6" spans="1:19" ht="20.100000000000001" customHeight="1">
      <c r="A6" s="43"/>
      <c r="B6" s="35"/>
      <c r="C6" s="35"/>
      <c r="D6" s="36"/>
      <c r="E6" s="17" t="s">
        <v>7</v>
      </c>
      <c r="F6" s="40"/>
      <c r="G6" s="5" t="str">
        <f>IF(Calc!F6="","",IF(Calc!F6="Home",Calc!H6,IF(Calc!F6="Away",Calc!J6,"Error")))</f>
        <v/>
      </c>
      <c r="H6" s="24" t="str">
        <f>IF(OR(B6="",C6="",G6=""),"",IF(G6="Win",C6*(B6-1),IF(G6="Half win",0.5*C6*(B6-1),IF(G6="Void",0,IF(G6="Half lost",-0.5*C6,IF(G6="Lost",-C6,"Error!"))))))</f>
        <v/>
      </c>
      <c r="I6" s="21" t="str">
        <f t="shared" si="0"/>
        <v/>
      </c>
      <c r="K6" s="61"/>
      <c r="L6" s="57"/>
      <c r="M6" s="57"/>
      <c r="N6" s="57"/>
      <c r="O6" s="57"/>
      <c r="P6" s="57"/>
      <c r="Q6" s="57"/>
      <c r="R6" s="57"/>
      <c r="S6" s="57"/>
    </row>
    <row r="7" spans="1:19" ht="20.100000000000001" customHeight="1">
      <c r="A7" s="44"/>
      <c r="B7" s="37"/>
      <c r="C7" s="37"/>
      <c r="D7" s="38"/>
      <c r="E7" s="18" t="s">
        <v>7</v>
      </c>
      <c r="F7" s="41"/>
      <c r="G7" s="6" t="str">
        <f>IF(Calc!F7="","",IF(Calc!F7="Home",Calc!H7,IF(Calc!F7="Away",Calc!J7,"Error")))</f>
        <v/>
      </c>
      <c r="H7" s="25" t="str">
        <f>IF(OR(B7="",C7="",G7=""),"",IF(G7="Win",C7*(B7-1),IF(G7="Half win",0.5*C7*(B7-1),IF(G7="Void",0,IF(G7="Half lost",-0.5*C7,IF(G7="Lost",-C7,"Error!"))))))</f>
        <v/>
      </c>
      <c r="I7" s="22" t="str">
        <f t="shared" si="0"/>
        <v/>
      </c>
      <c r="K7" s="61"/>
      <c r="L7" s="57"/>
      <c r="M7" s="57"/>
      <c r="N7" s="57"/>
      <c r="O7" s="57"/>
      <c r="P7" s="57"/>
      <c r="Q7" s="57"/>
      <c r="R7" s="57"/>
      <c r="S7" s="57"/>
    </row>
    <row r="8" spans="1:19" ht="30" customHeight="1">
      <c r="A8" s="58" t="s">
        <v>40</v>
      </c>
      <c r="B8" s="58"/>
      <c r="C8" s="58"/>
      <c r="D8" s="58"/>
      <c r="E8" s="58"/>
      <c r="F8" s="58"/>
      <c r="G8" s="58"/>
      <c r="H8" s="59"/>
      <c r="I8" s="59"/>
      <c r="K8" s="61"/>
    </row>
    <row r="9" spans="1:19" ht="30" customHeight="1">
      <c r="A9" s="2" t="s">
        <v>0</v>
      </c>
      <c r="B9" s="32" t="s">
        <v>8</v>
      </c>
      <c r="C9" s="32" t="s">
        <v>9</v>
      </c>
      <c r="D9" s="46" t="s">
        <v>1</v>
      </c>
      <c r="E9" s="47"/>
      <c r="F9" s="48"/>
      <c r="G9" s="3" t="s">
        <v>2</v>
      </c>
      <c r="H9" s="27" t="s">
        <v>10</v>
      </c>
      <c r="I9" s="26" t="s">
        <v>11</v>
      </c>
      <c r="K9" s="61"/>
    </row>
    <row r="10" spans="1:19" ht="20.100000000000001" customHeight="1">
      <c r="A10" s="42" t="s">
        <v>43</v>
      </c>
      <c r="B10" s="33">
        <v>2.5</v>
      </c>
      <c r="C10" s="33">
        <v>10</v>
      </c>
      <c r="D10" s="34">
        <v>0</v>
      </c>
      <c r="E10" s="16" t="s">
        <v>7</v>
      </c>
      <c r="F10" s="39">
        <v>3</v>
      </c>
      <c r="G10" s="4" t="str">
        <f>IF(Calc!F64="","",IF(Calc!F64="Over",Calc!H64,IF(Calc!F64="Under",Calc!J64,"Error")))</f>
        <v>Void</v>
      </c>
      <c r="H10" s="23">
        <f>IF(OR(B10="",C10="",G10=""),"",IF(G10="Win",C10*(B10-1),IF(G10="Half win",0.5*C10*(B10-1),IF(G10="Void",0,IF(G10="Half lost",-0.5*C10,IF(G10="Lost",-C10,"Error!"))))))</f>
        <v>0</v>
      </c>
      <c r="I10" s="20">
        <f>IF(OR(C10="",H10=""),"",C10+H10)</f>
        <v>10</v>
      </c>
      <c r="K10" s="61"/>
    </row>
    <row r="11" spans="1:19" ht="20.100000000000001" customHeight="1">
      <c r="A11" s="43" t="s">
        <v>41</v>
      </c>
      <c r="B11" s="35">
        <v>1.7</v>
      </c>
      <c r="C11" s="35">
        <v>10</v>
      </c>
      <c r="D11" s="36">
        <v>1</v>
      </c>
      <c r="E11" s="17" t="s">
        <v>7</v>
      </c>
      <c r="F11" s="40">
        <v>1</v>
      </c>
      <c r="G11" s="5" t="str">
        <f>IF(Calc!F65="","",IF(Calc!F65="Over",Calc!H65,IF(Calc!F65="Under",Calc!J65,"Error")))</f>
        <v>Half win</v>
      </c>
      <c r="H11" s="24">
        <f>IF(OR(B11="",C11="",G11=""),"",IF(G11="Win",C11*(B11-1),IF(G11="Half win",0.5*C11*(B11-1),IF(G11="Void",0,IF(G11="Half lost",-0.5*C11,IF(G11="Lost",-C11,"Error!"))))))</f>
        <v>3.5</v>
      </c>
      <c r="I11" s="21">
        <f t="shared" ref="I11:I14" si="1">IF(OR(C11="",H11=""),"",C11+H11)</f>
        <v>13.5</v>
      </c>
      <c r="K11" s="61"/>
    </row>
    <row r="12" spans="1:19" ht="20.100000000000001" customHeight="1">
      <c r="A12" s="43" t="s">
        <v>42</v>
      </c>
      <c r="B12" s="35">
        <v>2.2000000000000002</v>
      </c>
      <c r="C12" s="35">
        <v>10</v>
      </c>
      <c r="D12" s="36">
        <v>2</v>
      </c>
      <c r="E12" s="17" t="s">
        <v>7</v>
      </c>
      <c r="F12" s="40">
        <v>1</v>
      </c>
      <c r="G12" s="5" t="str">
        <f>IF(Calc!F66="","",IF(Calc!F66="Over",Calc!H66,IF(Calc!F66="Under",Calc!J66,"Error")))</f>
        <v>Half lost</v>
      </c>
      <c r="H12" s="24">
        <f>IF(OR(B12="",C12="",G12=""),"",IF(G12="Win",C12*(B12-1),IF(G12="Half win",0.5*C12*(B12-1),IF(G12="Void",0,IF(G12="Half lost",-0.5*C12,IF(G12="Lost",-C12,"Error!"))))))</f>
        <v>-5</v>
      </c>
      <c r="I12" s="21">
        <f t="shared" si="1"/>
        <v>5</v>
      </c>
      <c r="K12" s="61"/>
    </row>
    <row r="13" spans="1:19" ht="20.100000000000001" customHeight="1">
      <c r="A13" s="43"/>
      <c r="B13" s="35"/>
      <c r="C13" s="35"/>
      <c r="D13" s="36"/>
      <c r="E13" s="17" t="s">
        <v>7</v>
      </c>
      <c r="F13" s="40"/>
      <c r="G13" s="5" t="str">
        <f>IF(Calc!F67="","",IF(Calc!F67="Over",Calc!H67,IF(Calc!F67="Under",Calc!J67,"Error")))</f>
        <v/>
      </c>
      <c r="H13" s="24" t="str">
        <f>IF(OR(B13="",C13="",G13=""),"",IF(G13="Win",C13*(B13-1),IF(G13="Half win",0.5*C13*(B13-1),IF(G13="Void",0,IF(G13="Half lost",-0.5*C13,IF(G13="Lost",-C13,"Error!"))))))</f>
        <v/>
      </c>
      <c r="I13" s="21" t="str">
        <f t="shared" si="1"/>
        <v/>
      </c>
      <c r="K13" s="61"/>
    </row>
    <row r="14" spans="1:19" ht="20.100000000000001" customHeight="1">
      <c r="A14" s="44"/>
      <c r="B14" s="37"/>
      <c r="C14" s="37"/>
      <c r="D14" s="38"/>
      <c r="E14" s="18" t="s">
        <v>7</v>
      </c>
      <c r="F14" s="41"/>
      <c r="G14" s="6" t="str">
        <f>IF(Calc!F68="","",IF(Calc!F68="Over",Calc!H68,IF(Calc!F68="Under",Calc!J68,"Error")))</f>
        <v/>
      </c>
      <c r="H14" s="25" t="str">
        <f>IF(OR(B14="",C14="",G14=""),"",IF(G14="Win",C14*(B14-1),IF(G14="Half win",0.5*C14*(B14-1),IF(G14="Void",0,IF(G14="Half lost",-0.5*C14,IF(G14="Lost",-C14,"Error!"))))))</f>
        <v/>
      </c>
      <c r="I14" s="22" t="str">
        <f t="shared" si="1"/>
        <v/>
      </c>
      <c r="K14" s="61"/>
    </row>
    <row r="16" spans="1:19" ht="80.099999999999994" customHeight="1">
      <c r="C16" s="62" t="s">
        <v>45</v>
      </c>
      <c r="D16" s="62"/>
      <c r="E16" s="62"/>
      <c r="F16" s="62"/>
      <c r="G16" s="62"/>
      <c r="H16" s="62"/>
      <c r="I16" s="62"/>
    </row>
  </sheetData>
  <sheetProtection sheet="1" objects="1" scenarios="1" selectLockedCells="1"/>
  <dataConsolidate/>
  <mergeCells count="6">
    <mergeCell ref="C16:I16"/>
    <mergeCell ref="A8:I8"/>
    <mergeCell ref="D9:F9"/>
    <mergeCell ref="K2:K14"/>
    <mergeCell ref="D2:F2"/>
    <mergeCell ref="A1:I1"/>
  </mergeCells>
  <conditionalFormatting sqref="G3:G7 G10:G14">
    <cfRule type="cellIs" dxfId="8" priority="23" operator="equal">
      <formula>"Lost"</formula>
    </cfRule>
    <cfRule type="cellIs" dxfId="7" priority="24" operator="equal">
      <formula>"Half lost"</formula>
    </cfRule>
    <cfRule type="cellIs" dxfId="6" priority="25" operator="equal">
      <formula>"Void"</formula>
    </cfRule>
    <cfRule type="cellIs" dxfId="5" priority="26" operator="equal">
      <formula>"Half win"</formula>
    </cfRule>
    <cfRule type="cellIs" dxfId="4" priority="27" operator="equal">
      <formula>"Win"</formula>
    </cfRule>
  </conditionalFormatting>
  <conditionalFormatting sqref="B3:C7 B10:C14">
    <cfRule type="cellIs" dxfId="3" priority="22" operator="equal">
      <formula>""</formula>
    </cfRule>
  </conditionalFormatting>
  <conditionalFormatting sqref="H3:H7 H10:H14">
    <cfRule type="cellIs" dxfId="2" priority="20" operator="lessThan">
      <formula>0</formula>
    </cfRule>
    <cfRule type="cellIs" dxfId="1" priority="21" operator="greaterThan">
      <formula>0</formula>
    </cfRule>
  </conditionalFormatting>
  <conditionalFormatting sqref="D3:D7 F3:F7 D10:D14 F10:F14">
    <cfRule type="cellIs" dxfId="0" priority="19" operator="equal">
      <formula>""</formula>
    </cfRule>
  </conditionalFormatting>
  <dataValidations count="2">
    <dataValidation type="list" allowBlank="1" showInputMessage="1" showErrorMessage="1" sqref="A3:A7">
      <formula1>AH_List</formula1>
    </dataValidation>
    <dataValidation type="list" allowBlank="1" showInputMessage="1" showErrorMessage="1" sqref="A10:A14">
      <formula1>UO_list</formula1>
    </dataValidation>
  </dataValidations>
  <hyperlinks>
    <hyperlink ref="C16:I16" r:id="rId1" display="http://www.betgps.com/"/>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codeName="Sheet2"/>
  <dimension ref="A1:I17"/>
  <sheetViews>
    <sheetView showGridLines="0" showRowColHeaders="0" workbookViewId="0">
      <selection sqref="A1:E1"/>
    </sheetView>
  </sheetViews>
  <sheetFormatPr defaultRowHeight="15"/>
  <cols>
    <col min="1" max="1" width="18.28515625" customWidth="1"/>
    <col min="4" max="4" width="12.85546875" customWidth="1"/>
    <col min="6" max="6" width="11.28515625" customWidth="1"/>
  </cols>
  <sheetData>
    <row r="1" spans="1:6" ht="15" customHeight="1">
      <c r="A1" s="49" t="s">
        <v>31</v>
      </c>
      <c r="B1" s="49"/>
      <c r="C1" s="49"/>
      <c r="D1" s="49"/>
      <c r="E1" s="50"/>
      <c r="F1" s="51" t="s">
        <v>30</v>
      </c>
    </row>
    <row r="2" spans="1:6" ht="45">
      <c r="A2" s="8" t="s">
        <v>0</v>
      </c>
      <c r="B2" s="8" t="s">
        <v>4</v>
      </c>
      <c r="C2" s="8" t="s">
        <v>5</v>
      </c>
      <c r="D2" s="9" t="s">
        <v>29</v>
      </c>
      <c r="E2" s="9" t="s">
        <v>13</v>
      </c>
      <c r="F2" s="52"/>
    </row>
    <row r="3" spans="1:6" ht="30">
      <c r="A3" s="10" t="str">
        <f>Interface!A3</f>
        <v>Away team AH -1.25</v>
      </c>
      <c r="B3" s="11">
        <f>IF(Interface!D3="","",Interface!D3)</f>
        <v>2</v>
      </c>
      <c r="C3" s="11">
        <f>IF(Interface!F3="","",Interface!F3)</f>
        <v>3</v>
      </c>
      <c r="D3" s="11">
        <f>IF(OR(B3="",C3=""),"",B3-C3)</f>
        <v>-1</v>
      </c>
      <c r="E3" s="28" t="str">
        <f>LEFT(A3,4)</f>
        <v>Away</v>
      </c>
      <c r="F3" s="10" t="s">
        <v>24</v>
      </c>
    </row>
    <row r="4" spans="1:6" ht="30">
      <c r="A4" s="12" t="str">
        <f>Interface!A4</f>
        <v>Home team AH +0.5</v>
      </c>
      <c r="B4" s="13">
        <f>IF(Interface!D4="","",Interface!D4)</f>
        <v>1</v>
      </c>
      <c r="C4" s="13">
        <f>IF(Interface!F4="","",Interface!F4)</f>
        <v>1</v>
      </c>
      <c r="D4" s="13">
        <f t="shared" ref="D4:D7" si="0">IF(OR(B4="",C4=""),"",B4-C4)</f>
        <v>0</v>
      </c>
      <c r="E4" s="29" t="str">
        <f t="shared" ref="E4:E7" si="1">LEFT(A4,4)</f>
        <v>Home</v>
      </c>
      <c r="F4" s="12" t="s">
        <v>25</v>
      </c>
    </row>
    <row r="5" spans="1:6">
      <c r="A5" s="12" t="str">
        <f>Interface!A5</f>
        <v>Home team AH -1</v>
      </c>
      <c r="B5" s="13">
        <f>IF(Interface!D5="","",Interface!D5)</f>
        <v>2</v>
      </c>
      <c r="C5" s="13">
        <f>IF(Interface!F5="","",Interface!F5)</f>
        <v>1</v>
      </c>
      <c r="D5" s="13">
        <f t="shared" si="0"/>
        <v>1</v>
      </c>
      <c r="E5" s="29" t="str">
        <f t="shared" si="1"/>
        <v>Home</v>
      </c>
      <c r="F5" s="12" t="s">
        <v>26</v>
      </c>
    </row>
    <row r="6" spans="1:6">
      <c r="A6" s="12">
        <f>Interface!A6</f>
        <v>0</v>
      </c>
      <c r="B6" s="13" t="str">
        <f>IF(Interface!D6="","",Interface!D6)</f>
        <v/>
      </c>
      <c r="C6" s="13" t="str">
        <f>IF(Interface!F6="","",Interface!F6)</f>
        <v/>
      </c>
      <c r="D6" s="13" t="str">
        <f t="shared" si="0"/>
        <v/>
      </c>
      <c r="E6" s="29" t="str">
        <f t="shared" si="1"/>
        <v>0</v>
      </c>
      <c r="F6" s="12" t="s">
        <v>27</v>
      </c>
    </row>
    <row r="7" spans="1:6">
      <c r="A7" s="14">
        <f>Interface!A7</f>
        <v>0</v>
      </c>
      <c r="B7" s="15" t="str">
        <f>IF(Interface!D7="","",Interface!D7)</f>
        <v/>
      </c>
      <c r="C7" s="15" t="str">
        <f>IF(Interface!F7="","",Interface!F7)</f>
        <v/>
      </c>
      <c r="D7" s="15" t="str">
        <f t="shared" si="0"/>
        <v/>
      </c>
      <c r="E7" s="30" t="str">
        <f t="shared" si="1"/>
        <v>0</v>
      </c>
      <c r="F7" s="14" t="s">
        <v>28</v>
      </c>
    </row>
    <row r="9" spans="1:6">
      <c r="A9" s="49" t="s">
        <v>46</v>
      </c>
      <c r="B9" s="49"/>
      <c r="C9" s="49"/>
      <c r="D9" s="49"/>
      <c r="E9" s="50"/>
      <c r="F9" s="51" t="s">
        <v>30</v>
      </c>
    </row>
    <row r="10" spans="1:6" ht="45">
      <c r="A10" s="8" t="s">
        <v>0</v>
      </c>
      <c r="B10" s="8" t="s">
        <v>4</v>
      </c>
      <c r="C10" s="8" t="s">
        <v>5</v>
      </c>
      <c r="D10" s="9" t="s">
        <v>33</v>
      </c>
      <c r="E10" s="9" t="s">
        <v>13</v>
      </c>
      <c r="F10" s="52"/>
    </row>
    <row r="11" spans="1:6">
      <c r="A11" s="10" t="str">
        <f>Interface!A11</f>
        <v>Under 2.25</v>
      </c>
      <c r="B11" s="11">
        <f>IF(Interface!D11="","",Interface!D11)</f>
        <v>1</v>
      </c>
      <c r="C11" s="11">
        <f>IF(Interface!F11="","",Interface!F11)</f>
        <v>1</v>
      </c>
      <c r="D11" s="11">
        <f>IF(OR(B11="",C11=""),"",B11+C11)</f>
        <v>2</v>
      </c>
      <c r="E11" s="28" t="s">
        <v>38</v>
      </c>
      <c r="F11" s="10" t="s">
        <v>24</v>
      </c>
    </row>
    <row r="12" spans="1:6">
      <c r="A12" s="12" t="str">
        <f>Interface!A12</f>
        <v>Under 2.75</v>
      </c>
      <c r="B12" s="13">
        <f>IF(Interface!D12="","",Interface!D12)</f>
        <v>2</v>
      </c>
      <c r="C12" s="13">
        <f>IF(Interface!F12="","",Interface!F12)</f>
        <v>1</v>
      </c>
      <c r="D12" s="13">
        <f t="shared" ref="D12:D15" si="2">IF(OR(B12="",C12=""),"",B12+C12)</f>
        <v>3</v>
      </c>
      <c r="E12" s="29" t="s">
        <v>38</v>
      </c>
      <c r="F12" s="12" t="s">
        <v>25</v>
      </c>
    </row>
    <row r="13" spans="1:6">
      <c r="A13" s="12">
        <f>Interface!A13</f>
        <v>0</v>
      </c>
      <c r="B13" s="13" t="str">
        <f>IF(Interface!D13="","",Interface!D13)</f>
        <v/>
      </c>
      <c r="C13" s="13" t="str">
        <f>IF(Interface!F13="","",Interface!F13)</f>
        <v/>
      </c>
      <c r="D13" s="13" t="str">
        <f t="shared" si="2"/>
        <v/>
      </c>
      <c r="E13" s="29" t="str">
        <f t="shared" ref="E12:E15" si="3">LEFT(A13,4)</f>
        <v>0</v>
      </c>
      <c r="F13" s="12" t="s">
        <v>26</v>
      </c>
    </row>
    <row r="14" spans="1:6">
      <c r="A14" s="12">
        <f>Interface!A14</f>
        <v>0</v>
      </c>
      <c r="B14" s="13" t="str">
        <f>IF(Interface!D14="","",Interface!D14)</f>
        <v/>
      </c>
      <c r="C14" s="13" t="str">
        <f>IF(Interface!F14="","",Interface!F14)</f>
        <v/>
      </c>
      <c r="D14" s="13" t="str">
        <f t="shared" si="2"/>
        <v/>
      </c>
      <c r="E14" s="29" t="str">
        <f t="shared" si="3"/>
        <v>0</v>
      </c>
      <c r="F14" s="12" t="s">
        <v>27</v>
      </c>
    </row>
    <row r="15" spans="1:6">
      <c r="A15" s="14">
        <f>Interface!A15</f>
        <v>0</v>
      </c>
      <c r="B15" s="15" t="str">
        <f>IF(Interface!D15="","",Interface!D15)</f>
        <v/>
      </c>
      <c r="C15" s="15" t="str">
        <f>IF(Interface!F15="","",Interface!F15)</f>
        <v/>
      </c>
      <c r="D15" s="15" t="str">
        <f t="shared" si="2"/>
        <v/>
      </c>
      <c r="E15" s="30" t="str">
        <f t="shared" si="3"/>
        <v>0</v>
      </c>
      <c r="F15" s="14" t="s">
        <v>28</v>
      </c>
    </row>
    <row r="17" spans="3:9" ht="66" customHeight="1">
      <c r="C17" s="62" t="s">
        <v>45</v>
      </c>
      <c r="D17" s="62"/>
      <c r="E17" s="62"/>
      <c r="F17" s="62"/>
      <c r="G17" s="62"/>
      <c r="H17" s="62"/>
      <c r="I17" s="62"/>
    </row>
  </sheetData>
  <sheetProtection sheet="1" objects="1" scenarios="1" selectLockedCells="1" selectUnlockedCells="1"/>
  <mergeCells count="5">
    <mergeCell ref="A1:E1"/>
    <mergeCell ref="F1:F2"/>
    <mergeCell ref="A9:E9"/>
    <mergeCell ref="F9:F10"/>
    <mergeCell ref="C17:I17"/>
  </mergeCells>
  <hyperlinks>
    <hyperlink ref="C17:I17" r:id="rId1" display="http://www.betgps.com/"/>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sheetPr codeName="Sheet3">
    <tabColor rgb="FFFFFF00"/>
  </sheetPr>
  <dimension ref="A1:S101"/>
  <sheetViews>
    <sheetView showGridLines="0" showRowColHeaders="0" topLeftCell="L1" workbookViewId="0">
      <selection activeCell="L1" sqref="L1"/>
    </sheetView>
  </sheetViews>
  <sheetFormatPr defaultRowHeight="15"/>
  <cols>
    <col min="1" max="1" width="20.7109375" style="7" hidden="1" customWidth="1"/>
    <col min="2" max="10" width="14.7109375" style="7" hidden="1" customWidth="1"/>
    <col min="11" max="11" width="9.140625" style="7" hidden="1" customWidth="1"/>
    <col min="12" max="12" width="21.28515625" style="7" customWidth="1"/>
    <col min="13" max="16384" width="9.140625" style="7"/>
  </cols>
  <sheetData>
    <row r="1" spans="1:19">
      <c r="A1" s="49" t="s">
        <v>31</v>
      </c>
      <c r="B1" s="49"/>
      <c r="C1" s="49"/>
      <c r="D1" s="49"/>
      <c r="E1" s="50"/>
      <c r="F1" s="54"/>
      <c r="G1" s="53" t="s">
        <v>16</v>
      </c>
      <c r="H1" s="53"/>
      <c r="I1" s="53" t="s">
        <v>17</v>
      </c>
      <c r="J1" s="53"/>
    </row>
    <row r="2" spans="1:19" ht="71.25" customHeight="1">
      <c r="A2" s="8" t="s">
        <v>0</v>
      </c>
      <c r="B2" s="8" t="s">
        <v>4</v>
      </c>
      <c r="C2" s="8" t="s">
        <v>5</v>
      </c>
      <c r="D2" s="9" t="s">
        <v>6</v>
      </c>
      <c r="E2" s="9" t="s">
        <v>13</v>
      </c>
      <c r="F2" s="9" t="s">
        <v>18</v>
      </c>
      <c r="G2" s="8" t="s">
        <v>3</v>
      </c>
      <c r="H2" s="8" t="s">
        <v>2</v>
      </c>
      <c r="I2" s="8" t="s">
        <v>3</v>
      </c>
      <c r="J2" s="8" t="s">
        <v>2</v>
      </c>
      <c r="M2" s="62" t="s">
        <v>45</v>
      </c>
      <c r="N2" s="62"/>
      <c r="O2" s="62"/>
      <c r="P2" s="62"/>
      <c r="Q2" s="62"/>
      <c r="R2" s="62"/>
      <c r="S2" s="62"/>
    </row>
    <row r="3" spans="1:19" ht="18.75">
      <c r="A3" s="10" t="str">
        <f>Interface!A3</f>
        <v>Away team AH -1.25</v>
      </c>
      <c r="B3" s="11">
        <f>IF(Interface!D3="","",Interface!D3)</f>
        <v>2</v>
      </c>
      <c r="C3" s="11">
        <f>IF(Interface!F3="","",Interface!F3)</f>
        <v>3</v>
      </c>
      <c r="D3" s="11">
        <f>IF(OR(B3="",C3=""),"",B3-C3)</f>
        <v>-1</v>
      </c>
      <c r="E3" s="28">
        <f>IF(OR(B3="",C3=""),"",VLOOKUP(Interface!A3,$A$11:$D$60,3,FALSE))</f>
        <v>1.25</v>
      </c>
      <c r="F3" s="28" t="str">
        <f>IF(OR(B3="",C3=""),"",VLOOKUP(Interface!A3,$A$11:$D$60,4,FALSE))</f>
        <v>Away</v>
      </c>
      <c r="G3" s="28">
        <f>IF(D3="","",D3+E3)</f>
        <v>0.25</v>
      </c>
      <c r="H3" s="10" t="str">
        <f>IF(G3="","",IF(G3&gt;0.25,"Win",IF(G3=0.25,"Half win",IF(G3=0,"Void",IF(G3=-0.25,"Half lost",IF(G3&lt;-0.25,"Lost","Error!"))))))</f>
        <v>Half win</v>
      </c>
      <c r="I3" s="28">
        <f>IF(D3="","",-E3-D3)</f>
        <v>-0.25</v>
      </c>
      <c r="J3" s="10" t="str">
        <f>IF(I3="","",IF(I3&gt;0.25,"Win",IF(I3=0.25,"Half win",IF(I3=0,"Void",IF(I3=-0.25,"Half lost",IF(I3&lt;-0.25,"Lost","Error!"))))))</f>
        <v>Half lost</v>
      </c>
      <c r="M3" s="45"/>
    </row>
    <row r="4" spans="1:19">
      <c r="A4" s="12" t="str">
        <f>Interface!A4</f>
        <v>Home team AH +0.5</v>
      </c>
      <c r="B4" s="13">
        <f>IF(Interface!D4="","",Interface!D4)</f>
        <v>1</v>
      </c>
      <c r="C4" s="13">
        <f>IF(Interface!F4="","",Interface!F4)</f>
        <v>1</v>
      </c>
      <c r="D4" s="13">
        <f t="shared" ref="D4:D7" si="0">IF(OR(B4="",C4=""),"",B4-C4)</f>
        <v>0</v>
      </c>
      <c r="E4" s="29">
        <f>IF(OR(B4="",C4=""),"",VLOOKUP(Interface!A4,$A$11:$D$60,3,FALSE))</f>
        <v>0.5</v>
      </c>
      <c r="F4" s="29" t="str">
        <f>IF(OR(B4="",C4=""),"",VLOOKUP(Interface!A4,$A$11:$D$60,4,FALSE))</f>
        <v>Home</v>
      </c>
      <c r="G4" s="29">
        <f t="shared" ref="G4:G7" si="1">IF(D4="","",D4+E4)</f>
        <v>0.5</v>
      </c>
      <c r="H4" s="12" t="str">
        <f t="shared" ref="H4:H7" si="2">IF(G4="","",IF(G4&gt;0.25,"Win",IF(G4=0.25,"Half win",IF(G4=0,"Void",IF(G4=-0.25,"Half lost",IF(G4&lt;-0.25,"Lost","Error!"))))))</f>
        <v>Win</v>
      </c>
      <c r="I4" s="29">
        <f t="shared" ref="I4:I7" si="3">IF(D4="","",-E4-D4)</f>
        <v>-0.5</v>
      </c>
      <c r="J4" s="12" t="str">
        <f t="shared" ref="J4:J7" si="4">IF(I4="","",IF(I4&gt;0.25,"Win",IF(I4=0.25,"Half win",IF(I4=0,"Void",IF(I4=-0.25,"Half lost",IF(I4&lt;-0.25,"Lost","Error!"))))))</f>
        <v>Lost</v>
      </c>
    </row>
    <row r="5" spans="1:19">
      <c r="A5" s="12" t="str">
        <f>Interface!A5</f>
        <v>Home team AH -1</v>
      </c>
      <c r="B5" s="13">
        <f>IF(Interface!D5="","",Interface!D5)</f>
        <v>2</v>
      </c>
      <c r="C5" s="13">
        <f>IF(Interface!F5="","",Interface!F5)</f>
        <v>1</v>
      </c>
      <c r="D5" s="13">
        <f t="shared" si="0"/>
        <v>1</v>
      </c>
      <c r="E5" s="29">
        <f>IF(OR(B5="",C5=""),"",VLOOKUP(Interface!A5,$A$11:$D$60,3,FALSE))</f>
        <v>-1</v>
      </c>
      <c r="F5" s="29" t="str">
        <f>IF(OR(B5="",C5=""),"",VLOOKUP(Interface!A5,$A$11:$D$60,4,FALSE))</f>
        <v>Home</v>
      </c>
      <c r="G5" s="29">
        <f t="shared" si="1"/>
        <v>0</v>
      </c>
      <c r="H5" s="12" t="str">
        <f t="shared" si="2"/>
        <v>Void</v>
      </c>
      <c r="I5" s="29">
        <f t="shared" si="3"/>
        <v>0</v>
      </c>
      <c r="J5" s="12" t="str">
        <f t="shared" si="4"/>
        <v>Void</v>
      </c>
    </row>
    <row r="6" spans="1:19">
      <c r="A6" s="12">
        <f>Interface!A6</f>
        <v>0</v>
      </c>
      <c r="B6" s="13" t="str">
        <f>IF(Interface!D6="","",Interface!D6)</f>
        <v/>
      </c>
      <c r="C6" s="13" t="str">
        <f>IF(Interface!F6="","",Interface!F6)</f>
        <v/>
      </c>
      <c r="D6" s="13" t="str">
        <f t="shared" si="0"/>
        <v/>
      </c>
      <c r="E6" s="29" t="str">
        <f>IF(OR(B6="",C6=""),"",VLOOKUP(Interface!A6,$A$11:$D$60,3,FALSE))</f>
        <v/>
      </c>
      <c r="F6" s="29" t="str">
        <f>IF(OR(B6="",C6=""),"",VLOOKUP(Interface!A6,$A$11:$D$60,4,FALSE))</f>
        <v/>
      </c>
      <c r="G6" s="29" t="str">
        <f t="shared" si="1"/>
        <v/>
      </c>
      <c r="H6" s="12" t="str">
        <f t="shared" si="2"/>
        <v/>
      </c>
      <c r="I6" s="29" t="str">
        <f t="shared" si="3"/>
        <v/>
      </c>
      <c r="J6" s="12" t="str">
        <f t="shared" si="4"/>
        <v/>
      </c>
    </row>
    <row r="7" spans="1:19">
      <c r="A7" s="14">
        <f>Interface!A7</f>
        <v>0</v>
      </c>
      <c r="B7" s="15" t="str">
        <f>IF(Interface!D7="","",Interface!D7)</f>
        <v/>
      </c>
      <c r="C7" s="15" t="str">
        <f>IF(Interface!F7="","",Interface!F7)</f>
        <v/>
      </c>
      <c r="D7" s="15" t="str">
        <f t="shared" si="0"/>
        <v/>
      </c>
      <c r="E7" s="30" t="str">
        <f>IF(OR(B7="",C7=""),"",VLOOKUP(Interface!A7,$A$11:$D$60,3,FALSE))</f>
        <v/>
      </c>
      <c r="F7" s="30" t="str">
        <f>IF(OR(B7="",C7=""),"",VLOOKUP(Interface!A7,$A$11:$D$60,4,FALSE))</f>
        <v/>
      </c>
      <c r="G7" s="30" t="str">
        <f t="shared" si="1"/>
        <v/>
      </c>
      <c r="H7" s="14" t="str">
        <f t="shared" si="2"/>
        <v/>
      </c>
      <c r="I7" s="30" t="str">
        <f t="shared" si="3"/>
        <v/>
      </c>
      <c r="J7" s="14" t="str">
        <f t="shared" si="4"/>
        <v/>
      </c>
    </row>
    <row r="9" spans="1:19">
      <c r="E9" s="31"/>
      <c r="F9" s="31"/>
    </row>
    <row r="10" spans="1:19">
      <c r="A10" s="8" t="s">
        <v>12</v>
      </c>
      <c r="B10" s="8" t="s">
        <v>21</v>
      </c>
      <c r="C10" s="8" t="s">
        <v>22</v>
      </c>
      <c r="D10" s="8" t="s">
        <v>18</v>
      </c>
    </row>
    <row r="11" spans="1:19">
      <c r="A11" s="10" t="str">
        <f>CONCATENATE("Home team AH +",B11)</f>
        <v>Home team AH +3</v>
      </c>
      <c r="B11" s="28">
        <v>3</v>
      </c>
      <c r="C11" s="28">
        <f>B11</f>
        <v>3</v>
      </c>
      <c r="D11" s="10" t="s">
        <v>14</v>
      </c>
    </row>
    <row r="12" spans="1:19">
      <c r="A12" s="12" t="str">
        <f t="shared" ref="A12:A22" si="5">CONCATENATE("Home team AH +",B12)</f>
        <v>Home team AH +2.75</v>
      </c>
      <c r="B12" s="29">
        <f>B11-0.25</f>
        <v>2.75</v>
      </c>
      <c r="C12" s="29">
        <f t="shared" ref="C12:C35" si="6">B12</f>
        <v>2.75</v>
      </c>
      <c r="D12" s="12" t="s">
        <v>14</v>
      </c>
    </row>
    <row r="13" spans="1:19">
      <c r="A13" s="12" t="str">
        <f t="shared" si="5"/>
        <v>Home team AH +2.5</v>
      </c>
      <c r="B13" s="29">
        <f t="shared" ref="B13:B35" si="7">B12-0.25</f>
        <v>2.5</v>
      </c>
      <c r="C13" s="29">
        <f t="shared" si="6"/>
        <v>2.5</v>
      </c>
      <c r="D13" s="12" t="s">
        <v>14</v>
      </c>
    </row>
    <row r="14" spans="1:19">
      <c r="A14" s="12" t="str">
        <f t="shared" si="5"/>
        <v>Home team AH +2.25</v>
      </c>
      <c r="B14" s="29">
        <f t="shared" si="7"/>
        <v>2.25</v>
      </c>
      <c r="C14" s="29">
        <f t="shared" si="6"/>
        <v>2.25</v>
      </c>
      <c r="D14" s="12" t="s">
        <v>14</v>
      </c>
    </row>
    <row r="15" spans="1:19">
      <c r="A15" s="12" t="str">
        <f t="shared" si="5"/>
        <v>Home team AH +2</v>
      </c>
      <c r="B15" s="29">
        <f t="shared" si="7"/>
        <v>2</v>
      </c>
      <c r="C15" s="29">
        <f t="shared" si="6"/>
        <v>2</v>
      </c>
      <c r="D15" s="12" t="s">
        <v>14</v>
      </c>
    </row>
    <row r="16" spans="1:19">
      <c r="A16" s="12" t="str">
        <f t="shared" si="5"/>
        <v>Home team AH +1.75</v>
      </c>
      <c r="B16" s="29">
        <f t="shared" si="7"/>
        <v>1.75</v>
      </c>
      <c r="C16" s="29">
        <f t="shared" si="6"/>
        <v>1.75</v>
      </c>
      <c r="D16" s="12" t="s">
        <v>14</v>
      </c>
    </row>
    <row r="17" spans="1:4">
      <c r="A17" s="12" t="str">
        <f t="shared" si="5"/>
        <v>Home team AH +1.5</v>
      </c>
      <c r="B17" s="29">
        <f t="shared" si="7"/>
        <v>1.5</v>
      </c>
      <c r="C17" s="29">
        <f t="shared" si="6"/>
        <v>1.5</v>
      </c>
      <c r="D17" s="12" t="s">
        <v>14</v>
      </c>
    </row>
    <row r="18" spans="1:4">
      <c r="A18" s="12" t="str">
        <f t="shared" si="5"/>
        <v>Home team AH +1.25</v>
      </c>
      <c r="B18" s="29">
        <f t="shared" si="7"/>
        <v>1.25</v>
      </c>
      <c r="C18" s="29">
        <f t="shared" si="6"/>
        <v>1.25</v>
      </c>
      <c r="D18" s="12" t="s">
        <v>14</v>
      </c>
    </row>
    <row r="19" spans="1:4">
      <c r="A19" s="12" t="str">
        <f t="shared" si="5"/>
        <v>Home team AH +1</v>
      </c>
      <c r="B19" s="29">
        <f t="shared" si="7"/>
        <v>1</v>
      </c>
      <c r="C19" s="29">
        <f t="shared" si="6"/>
        <v>1</v>
      </c>
      <c r="D19" s="12" t="s">
        <v>14</v>
      </c>
    </row>
    <row r="20" spans="1:4">
      <c r="A20" s="12" t="str">
        <f t="shared" si="5"/>
        <v>Home team AH +0.75</v>
      </c>
      <c r="B20" s="29">
        <f t="shared" si="7"/>
        <v>0.75</v>
      </c>
      <c r="C20" s="29">
        <f t="shared" si="6"/>
        <v>0.75</v>
      </c>
      <c r="D20" s="12" t="s">
        <v>14</v>
      </c>
    </row>
    <row r="21" spans="1:4">
      <c r="A21" s="12" t="str">
        <f t="shared" si="5"/>
        <v>Home team AH +0.5</v>
      </c>
      <c r="B21" s="29">
        <f t="shared" si="7"/>
        <v>0.5</v>
      </c>
      <c r="C21" s="29">
        <f t="shared" si="6"/>
        <v>0.5</v>
      </c>
      <c r="D21" s="12" t="s">
        <v>14</v>
      </c>
    </row>
    <row r="22" spans="1:4">
      <c r="A22" s="12" t="str">
        <f t="shared" si="5"/>
        <v>Home team AH +0.25</v>
      </c>
      <c r="B22" s="29">
        <f t="shared" si="7"/>
        <v>0.25</v>
      </c>
      <c r="C22" s="29">
        <f t="shared" si="6"/>
        <v>0.25</v>
      </c>
      <c r="D22" s="12" t="s">
        <v>14</v>
      </c>
    </row>
    <row r="23" spans="1:4">
      <c r="A23" s="12" t="str">
        <f>CONCATENATE("Home team AH ",B23)</f>
        <v>Home team AH 0</v>
      </c>
      <c r="B23" s="29">
        <f t="shared" si="7"/>
        <v>0</v>
      </c>
      <c r="C23" s="29">
        <f t="shared" si="6"/>
        <v>0</v>
      </c>
      <c r="D23" s="12" t="s">
        <v>14</v>
      </c>
    </row>
    <row r="24" spans="1:4">
      <c r="A24" s="12" t="str">
        <f>CONCATENATE("Home team AH ",B24)</f>
        <v>Home team AH -0.25</v>
      </c>
      <c r="B24" s="29">
        <f t="shared" si="7"/>
        <v>-0.25</v>
      </c>
      <c r="C24" s="29">
        <f t="shared" si="6"/>
        <v>-0.25</v>
      </c>
      <c r="D24" s="12" t="s">
        <v>14</v>
      </c>
    </row>
    <row r="25" spans="1:4">
      <c r="A25" s="12" t="str">
        <f t="shared" ref="A25:A35" si="8">CONCATENATE("Home team AH ",B25)</f>
        <v>Home team AH -0.5</v>
      </c>
      <c r="B25" s="29">
        <f t="shared" si="7"/>
        <v>-0.5</v>
      </c>
      <c r="C25" s="29">
        <f t="shared" si="6"/>
        <v>-0.5</v>
      </c>
      <c r="D25" s="12" t="s">
        <v>14</v>
      </c>
    </row>
    <row r="26" spans="1:4">
      <c r="A26" s="12" t="str">
        <f t="shared" si="8"/>
        <v>Home team AH -0.75</v>
      </c>
      <c r="B26" s="29">
        <f>B25-0.25</f>
        <v>-0.75</v>
      </c>
      <c r="C26" s="29">
        <f t="shared" si="6"/>
        <v>-0.75</v>
      </c>
      <c r="D26" s="12" t="s">
        <v>14</v>
      </c>
    </row>
    <row r="27" spans="1:4">
      <c r="A27" s="12" t="str">
        <f t="shared" si="8"/>
        <v>Home team AH -1</v>
      </c>
      <c r="B27" s="29">
        <f t="shared" si="7"/>
        <v>-1</v>
      </c>
      <c r="C27" s="29">
        <f t="shared" si="6"/>
        <v>-1</v>
      </c>
      <c r="D27" s="12" t="s">
        <v>14</v>
      </c>
    </row>
    <row r="28" spans="1:4">
      <c r="A28" s="12" t="str">
        <f t="shared" si="8"/>
        <v>Home team AH -1.25</v>
      </c>
      <c r="B28" s="29">
        <f t="shared" si="7"/>
        <v>-1.25</v>
      </c>
      <c r="C28" s="29">
        <f t="shared" si="6"/>
        <v>-1.25</v>
      </c>
      <c r="D28" s="12" t="s">
        <v>14</v>
      </c>
    </row>
    <row r="29" spans="1:4">
      <c r="A29" s="12" t="str">
        <f t="shared" si="8"/>
        <v>Home team AH -1.5</v>
      </c>
      <c r="B29" s="29">
        <f t="shared" si="7"/>
        <v>-1.5</v>
      </c>
      <c r="C29" s="29">
        <f t="shared" si="6"/>
        <v>-1.5</v>
      </c>
      <c r="D29" s="12" t="s">
        <v>14</v>
      </c>
    </row>
    <row r="30" spans="1:4">
      <c r="A30" s="12" t="str">
        <f t="shared" si="8"/>
        <v>Home team AH -1.75</v>
      </c>
      <c r="B30" s="29">
        <f>B29-0.25</f>
        <v>-1.75</v>
      </c>
      <c r="C30" s="29">
        <f t="shared" si="6"/>
        <v>-1.75</v>
      </c>
      <c r="D30" s="12" t="s">
        <v>14</v>
      </c>
    </row>
    <row r="31" spans="1:4">
      <c r="A31" s="12" t="str">
        <f t="shared" si="8"/>
        <v>Home team AH -2</v>
      </c>
      <c r="B31" s="29">
        <f t="shared" si="7"/>
        <v>-2</v>
      </c>
      <c r="C31" s="29">
        <f t="shared" si="6"/>
        <v>-2</v>
      </c>
      <c r="D31" s="12" t="s">
        <v>14</v>
      </c>
    </row>
    <row r="32" spans="1:4">
      <c r="A32" s="12" t="str">
        <f t="shared" si="8"/>
        <v>Home team AH -2.25</v>
      </c>
      <c r="B32" s="29">
        <f t="shared" si="7"/>
        <v>-2.25</v>
      </c>
      <c r="C32" s="29">
        <f t="shared" si="6"/>
        <v>-2.25</v>
      </c>
      <c r="D32" s="12" t="s">
        <v>14</v>
      </c>
    </row>
    <row r="33" spans="1:4">
      <c r="A33" s="12" t="str">
        <f t="shared" si="8"/>
        <v>Home team AH -2.5</v>
      </c>
      <c r="B33" s="29">
        <f t="shared" si="7"/>
        <v>-2.5</v>
      </c>
      <c r="C33" s="29">
        <f t="shared" si="6"/>
        <v>-2.5</v>
      </c>
      <c r="D33" s="12" t="s">
        <v>14</v>
      </c>
    </row>
    <row r="34" spans="1:4">
      <c r="A34" s="12" t="str">
        <f t="shared" si="8"/>
        <v>Home team AH -2.75</v>
      </c>
      <c r="B34" s="29">
        <f>B33-0.25</f>
        <v>-2.75</v>
      </c>
      <c r="C34" s="29">
        <f t="shared" si="6"/>
        <v>-2.75</v>
      </c>
      <c r="D34" s="12" t="s">
        <v>14</v>
      </c>
    </row>
    <row r="35" spans="1:4">
      <c r="A35" s="12" t="str">
        <f t="shared" si="8"/>
        <v>Home team AH -3</v>
      </c>
      <c r="B35" s="29">
        <f t="shared" si="7"/>
        <v>-3</v>
      </c>
      <c r="C35" s="29">
        <f t="shared" si="6"/>
        <v>-3</v>
      </c>
      <c r="D35" s="12" t="s">
        <v>14</v>
      </c>
    </row>
    <row r="36" spans="1:4">
      <c r="A36" s="12" t="str">
        <f>CONCATENATE("Away team AH +",B36)</f>
        <v>Away team AH +3</v>
      </c>
      <c r="B36" s="29">
        <v>3</v>
      </c>
      <c r="C36" s="29">
        <f t="shared" ref="C36:C60" si="9">-B36</f>
        <v>-3</v>
      </c>
      <c r="D36" s="12" t="s">
        <v>15</v>
      </c>
    </row>
    <row r="37" spans="1:4">
      <c r="A37" s="12" t="str">
        <f t="shared" ref="A37:A47" si="10">CONCATENATE("Away team AH +",B37)</f>
        <v>Away team AH +2.75</v>
      </c>
      <c r="B37" s="29">
        <f>B36-0.25</f>
        <v>2.75</v>
      </c>
      <c r="C37" s="29">
        <f t="shared" si="9"/>
        <v>-2.75</v>
      </c>
      <c r="D37" s="12" t="s">
        <v>15</v>
      </c>
    </row>
    <row r="38" spans="1:4">
      <c r="A38" s="12" t="str">
        <f t="shared" si="10"/>
        <v>Away team AH +2.5</v>
      </c>
      <c r="B38" s="29">
        <f t="shared" ref="B38:B60" si="11">B37-0.25</f>
        <v>2.5</v>
      </c>
      <c r="C38" s="29">
        <f t="shared" si="9"/>
        <v>-2.5</v>
      </c>
      <c r="D38" s="12" t="s">
        <v>15</v>
      </c>
    </row>
    <row r="39" spans="1:4">
      <c r="A39" s="12" t="str">
        <f t="shared" si="10"/>
        <v>Away team AH +2.25</v>
      </c>
      <c r="B39" s="29">
        <f t="shared" si="11"/>
        <v>2.25</v>
      </c>
      <c r="C39" s="29">
        <f t="shared" si="9"/>
        <v>-2.25</v>
      </c>
      <c r="D39" s="12" t="s">
        <v>15</v>
      </c>
    </row>
    <row r="40" spans="1:4">
      <c r="A40" s="12" t="str">
        <f t="shared" si="10"/>
        <v>Away team AH +2</v>
      </c>
      <c r="B40" s="29">
        <f t="shared" si="11"/>
        <v>2</v>
      </c>
      <c r="C40" s="29">
        <f t="shared" si="9"/>
        <v>-2</v>
      </c>
      <c r="D40" s="12" t="s">
        <v>15</v>
      </c>
    </row>
    <row r="41" spans="1:4">
      <c r="A41" s="12" t="str">
        <f t="shared" si="10"/>
        <v>Away team AH +1.75</v>
      </c>
      <c r="B41" s="29">
        <f t="shared" si="11"/>
        <v>1.75</v>
      </c>
      <c r="C41" s="29">
        <f t="shared" si="9"/>
        <v>-1.75</v>
      </c>
      <c r="D41" s="12" t="s">
        <v>15</v>
      </c>
    </row>
    <row r="42" spans="1:4">
      <c r="A42" s="12" t="str">
        <f t="shared" si="10"/>
        <v>Away team AH +1.5</v>
      </c>
      <c r="B42" s="29">
        <f t="shared" si="11"/>
        <v>1.5</v>
      </c>
      <c r="C42" s="29">
        <f t="shared" si="9"/>
        <v>-1.5</v>
      </c>
      <c r="D42" s="12" t="s">
        <v>15</v>
      </c>
    </row>
    <row r="43" spans="1:4">
      <c r="A43" s="12" t="str">
        <f t="shared" si="10"/>
        <v>Away team AH +1.25</v>
      </c>
      <c r="B43" s="29">
        <f t="shared" si="11"/>
        <v>1.25</v>
      </c>
      <c r="C43" s="29">
        <f t="shared" si="9"/>
        <v>-1.25</v>
      </c>
      <c r="D43" s="12" t="s">
        <v>15</v>
      </c>
    </row>
    <row r="44" spans="1:4">
      <c r="A44" s="12" t="str">
        <f t="shared" si="10"/>
        <v>Away team AH +1</v>
      </c>
      <c r="B44" s="29">
        <f t="shared" si="11"/>
        <v>1</v>
      </c>
      <c r="C44" s="29">
        <f t="shared" si="9"/>
        <v>-1</v>
      </c>
      <c r="D44" s="12" t="s">
        <v>15</v>
      </c>
    </row>
    <row r="45" spans="1:4">
      <c r="A45" s="12" t="str">
        <f t="shared" si="10"/>
        <v>Away team AH +0.75</v>
      </c>
      <c r="B45" s="29">
        <f t="shared" si="11"/>
        <v>0.75</v>
      </c>
      <c r="C45" s="29">
        <f t="shared" si="9"/>
        <v>-0.75</v>
      </c>
      <c r="D45" s="12" t="s">
        <v>15</v>
      </c>
    </row>
    <row r="46" spans="1:4">
      <c r="A46" s="12" t="str">
        <f t="shared" si="10"/>
        <v>Away team AH +0.5</v>
      </c>
      <c r="B46" s="29">
        <f t="shared" si="11"/>
        <v>0.5</v>
      </c>
      <c r="C46" s="29">
        <f t="shared" si="9"/>
        <v>-0.5</v>
      </c>
      <c r="D46" s="12" t="s">
        <v>15</v>
      </c>
    </row>
    <row r="47" spans="1:4">
      <c r="A47" s="12" t="str">
        <f t="shared" si="10"/>
        <v>Away team AH +0.25</v>
      </c>
      <c r="B47" s="29">
        <f t="shared" si="11"/>
        <v>0.25</v>
      </c>
      <c r="C47" s="29">
        <f t="shared" si="9"/>
        <v>-0.25</v>
      </c>
      <c r="D47" s="12" t="s">
        <v>15</v>
      </c>
    </row>
    <row r="48" spans="1:4">
      <c r="A48" s="12" t="str">
        <f>CONCATENATE("Away team AH ",B48)</f>
        <v>Away team AH 0</v>
      </c>
      <c r="B48" s="29">
        <f t="shared" si="11"/>
        <v>0</v>
      </c>
      <c r="C48" s="29">
        <f t="shared" si="9"/>
        <v>0</v>
      </c>
      <c r="D48" s="12" t="s">
        <v>15</v>
      </c>
    </row>
    <row r="49" spans="1:10">
      <c r="A49" s="12" t="str">
        <f>CONCATENATE("Away team AH ",B49)</f>
        <v>Away team AH -0.25</v>
      </c>
      <c r="B49" s="29">
        <f t="shared" si="11"/>
        <v>-0.25</v>
      </c>
      <c r="C49" s="29">
        <f t="shared" si="9"/>
        <v>0.25</v>
      </c>
      <c r="D49" s="12" t="s">
        <v>15</v>
      </c>
    </row>
    <row r="50" spans="1:10">
      <c r="A50" s="12" t="str">
        <f t="shared" ref="A50:A60" si="12">CONCATENATE("Away team AH ",B50)</f>
        <v>Away team AH -0.5</v>
      </c>
      <c r="B50" s="29">
        <f t="shared" si="11"/>
        <v>-0.5</v>
      </c>
      <c r="C50" s="29">
        <f t="shared" si="9"/>
        <v>0.5</v>
      </c>
      <c r="D50" s="12" t="s">
        <v>15</v>
      </c>
    </row>
    <row r="51" spans="1:10">
      <c r="A51" s="12" t="str">
        <f t="shared" si="12"/>
        <v>Away team AH -0.75</v>
      </c>
      <c r="B51" s="29">
        <f>B50-0.25</f>
        <v>-0.75</v>
      </c>
      <c r="C51" s="29">
        <f t="shared" si="9"/>
        <v>0.75</v>
      </c>
      <c r="D51" s="12" t="s">
        <v>15</v>
      </c>
    </row>
    <row r="52" spans="1:10">
      <c r="A52" s="12" t="str">
        <f t="shared" si="12"/>
        <v>Away team AH -1</v>
      </c>
      <c r="B52" s="29">
        <f t="shared" si="11"/>
        <v>-1</v>
      </c>
      <c r="C52" s="29">
        <f t="shared" si="9"/>
        <v>1</v>
      </c>
      <c r="D52" s="12" t="s">
        <v>15</v>
      </c>
    </row>
    <row r="53" spans="1:10">
      <c r="A53" s="12" t="str">
        <f t="shared" si="12"/>
        <v>Away team AH -1.25</v>
      </c>
      <c r="B53" s="29">
        <f t="shared" si="11"/>
        <v>-1.25</v>
      </c>
      <c r="C53" s="29">
        <f t="shared" si="9"/>
        <v>1.25</v>
      </c>
      <c r="D53" s="12" t="s">
        <v>15</v>
      </c>
    </row>
    <row r="54" spans="1:10">
      <c r="A54" s="12" t="str">
        <f t="shared" si="12"/>
        <v>Away team AH -1.5</v>
      </c>
      <c r="B54" s="29">
        <f t="shared" si="11"/>
        <v>-1.5</v>
      </c>
      <c r="C54" s="29">
        <f t="shared" si="9"/>
        <v>1.5</v>
      </c>
      <c r="D54" s="12" t="s">
        <v>15</v>
      </c>
    </row>
    <row r="55" spans="1:10">
      <c r="A55" s="12" t="str">
        <f t="shared" si="12"/>
        <v>Away team AH -1.75</v>
      </c>
      <c r="B55" s="29">
        <f>B54-0.25</f>
        <v>-1.75</v>
      </c>
      <c r="C55" s="29">
        <f t="shared" si="9"/>
        <v>1.75</v>
      </c>
      <c r="D55" s="12" t="s">
        <v>15</v>
      </c>
    </row>
    <row r="56" spans="1:10">
      <c r="A56" s="12" t="str">
        <f t="shared" si="12"/>
        <v>Away team AH -2</v>
      </c>
      <c r="B56" s="29">
        <f t="shared" si="11"/>
        <v>-2</v>
      </c>
      <c r="C56" s="29">
        <f t="shared" si="9"/>
        <v>2</v>
      </c>
      <c r="D56" s="12" t="s">
        <v>15</v>
      </c>
    </row>
    <row r="57" spans="1:10">
      <c r="A57" s="12" t="str">
        <f t="shared" si="12"/>
        <v>Away team AH -2.25</v>
      </c>
      <c r="B57" s="29">
        <f t="shared" si="11"/>
        <v>-2.25</v>
      </c>
      <c r="C57" s="29">
        <f t="shared" si="9"/>
        <v>2.25</v>
      </c>
      <c r="D57" s="12" t="s">
        <v>15</v>
      </c>
    </row>
    <row r="58" spans="1:10">
      <c r="A58" s="12" t="str">
        <f t="shared" si="12"/>
        <v>Away team AH -2.5</v>
      </c>
      <c r="B58" s="29">
        <f t="shared" si="11"/>
        <v>-2.5</v>
      </c>
      <c r="C58" s="29">
        <f t="shared" si="9"/>
        <v>2.5</v>
      </c>
      <c r="D58" s="12" t="s">
        <v>15</v>
      </c>
    </row>
    <row r="59" spans="1:10">
      <c r="A59" s="12" t="str">
        <f t="shared" si="12"/>
        <v>Away team AH -2.75</v>
      </c>
      <c r="B59" s="29">
        <f>B58-0.25</f>
        <v>-2.75</v>
      </c>
      <c r="C59" s="29">
        <f t="shared" si="9"/>
        <v>2.75</v>
      </c>
      <c r="D59" s="12" t="s">
        <v>15</v>
      </c>
    </row>
    <row r="60" spans="1:10">
      <c r="A60" s="14" t="str">
        <f t="shared" si="12"/>
        <v>Away team AH -3</v>
      </c>
      <c r="B60" s="30">
        <f t="shared" si="11"/>
        <v>-3</v>
      </c>
      <c r="C60" s="30">
        <f t="shared" si="9"/>
        <v>3</v>
      </c>
      <c r="D60" s="14" t="s">
        <v>15</v>
      </c>
    </row>
    <row r="62" spans="1:10">
      <c r="A62" s="49" t="s">
        <v>32</v>
      </c>
      <c r="B62" s="49"/>
      <c r="C62" s="49"/>
      <c r="D62" s="49"/>
      <c r="E62" s="50"/>
      <c r="F62" s="54"/>
      <c r="G62" s="53" t="s">
        <v>35</v>
      </c>
      <c r="H62" s="53"/>
      <c r="I62" s="53" t="s">
        <v>34</v>
      </c>
      <c r="J62" s="53"/>
    </row>
    <row r="63" spans="1:10" ht="30">
      <c r="A63" s="8" t="s">
        <v>0</v>
      </c>
      <c r="B63" s="8" t="s">
        <v>4</v>
      </c>
      <c r="C63" s="8" t="s">
        <v>5</v>
      </c>
      <c r="D63" s="9" t="s">
        <v>33</v>
      </c>
      <c r="E63" s="9" t="s">
        <v>13</v>
      </c>
      <c r="F63" s="9" t="s">
        <v>21</v>
      </c>
      <c r="G63" s="8" t="s">
        <v>36</v>
      </c>
      <c r="H63" s="8" t="s">
        <v>2</v>
      </c>
      <c r="I63" s="8" t="s">
        <v>36</v>
      </c>
      <c r="J63" s="8" t="s">
        <v>2</v>
      </c>
    </row>
    <row r="64" spans="1:10">
      <c r="A64" s="10" t="str">
        <f>Interface!A10</f>
        <v>Over 3</v>
      </c>
      <c r="B64" s="11">
        <f>IF(Interface!D10="","",Interface!D10)</f>
        <v>0</v>
      </c>
      <c r="C64" s="11">
        <f>IF(Interface!F10="","",Interface!F10)</f>
        <v>3</v>
      </c>
      <c r="D64" s="11">
        <f>IF(OR(B64="",C64=""),"",B64+C64)</f>
        <v>3</v>
      </c>
      <c r="E64" s="28">
        <f>IF(OR(B64="",C64=""),"",VLOOKUP(Interface!A10,$A$72:$D$101,3,FALSE))</f>
        <v>3</v>
      </c>
      <c r="F64" s="28" t="str">
        <f>IF(OR(B64="",C64=""),"",VLOOKUP(Interface!A10,$A$72:$D$101,4,FALSE))</f>
        <v>Over</v>
      </c>
      <c r="G64" s="28">
        <f>IF(D64="","",D64-E64)</f>
        <v>0</v>
      </c>
      <c r="H64" s="10" t="str">
        <f>IF(G64="","",IF(G64&gt;0.25,"Win",IF(G64=0.25,"Half win",IF(G64=0,"Void",IF(G64=-0.25,"Half lost",IF(G64&lt;-0.25,"Lost","Error!"))))))</f>
        <v>Void</v>
      </c>
      <c r="I64" s="28">
        <f>IF(D64="","",E64-D64)</f>
        <v>0</v>
      </c>
      <c r="J64" s="10" t="str">
        <f>IF(I64="","",IF(I64&gt;0.25,"Win",IF(I64=0.25,"Half win",IF(I64=0,"Void",IF(I64=-0.25,"Half lost",IF(I64&lt;-0.25,"Lost","Error!"))))))</f>
        <v>Void</v>
      </c>
    </row>
    <row r="65" spans="1:10">
      <c r="A65" s="12" t="str">
        <f>Interface!A11</f>
        <v>Under 2.25</v>
      </c>
      <c r="B65" s="13">
        <f>IF(Interface!D11="","",Interface!D11)</f>
        <v>1</v>
      </c>
      <c r="C65" s="13">
        <f>IF(Interface!F11="","",Interface!F11)</f>
        <v>1</v>
      </c>
      <c r="D65" s="13">
        <f t="shared" ref="D65:D68" si="13">IF(OR(B65="",C65=""),"",B65+C65)</f>
        <v>2</v>
      </c>
      <c r="E65" s="29">
        <f>IF(OR(B65="",C65=""),"",VLOOKUP(Interface!A11,$A$72:$D$101,3,FALSE))</f>
        <v>2.25</v>
      </c>
      <c r="F65" s="29" t="str">
        <f>IF(OR(B65="",C65=""),"",VLOOKUP(Interface!A11,$A$72:$D$101,4,FALSE))</f>
        <v>Under</v>
      </c>
      <c r="G65" s="29">
        <f t="shared" ref="G65:G68" si="14">IF(D65="","",D65-E65)</f>
        <v>-0.25</v>
      </c>
      <c r="H65" s="12" t="str">
        <f t="shared" ref="H65:H68" si="15">IF(G65="","",IF(G65&gt;0.25,"Win",IF(G65=0.25,"Half win",IF(G65=0,"Void",IF(G65=-0.25,"Half lost",IF(G65&lt;-0.25,"Lost","Error!"))))))</f>
        <v>Half lost</v>
      </c>
      <c r="I65" s="29">
        <f t="shared" ref="I65:I68" si="16">IF(D65="","",E65-D65)</f>
        <v>0.25</v>
      </c>
      <c r="J65" s="12" t="str">
        <f t="shared" ref="J65:J68" si="17">IF(I65="","",IF(I65&gt;0.25,"Win",IF(I65=0.25,"Half win",IF(I65=0,"Void",IF(I65=-0.25,"Half lost",IF(I65&lt;-0.25,"Lost","Error!"))))))</f>
        <v>Half win</v>
      </c>
    </row>
    <row r="66" spans="1:10">
      <c r="A66" s="12" t="str">
        <f>Interface!A12</f>
        <v>Under 2.75</v>
      </c>
      <c r="B66" s="13">
        <f>IF(Interface!D12="","",Interface!D12)</f>
        <v>2</v>
      </c>
      <c r="C66" s="13">
        <f>IF(Interface!F12="","",Interface!F12)</f>
        <v>1</v>
      </c>
      <c r="D66" s="13">
        <f t="shared" si="13"/>
        <v>3</v>
      </c>
      <c r="E66" s="29">
        <f>IF(OR(B66="",C66=""),"",VLOOKUP(Interface!A12,$A$72:$D$101,3,FALSE))</f>
        <v>2.75</v>
      </c>
      <c r="F66" s="29" t="str">
        <f>IF(OR(B66="",C66=""),"",VLOOKUP(Interface!A12,$A$72:$D$101,4,FALSE))</f>
        <v>Under</v>
      </c>
      <c r="G66" s="29">
        <f t="shared" si="14"/>
        <v>0.25</v>
      </c>
      <c r="H66" s="12" t="str">
        <f t="shared" si="15"/>
        <v>Half win</v>
      </c>
      <c r="I66" s="29">
        <f t="shared" si="16"/>
        <v>-0.25</v>
      </c>
      <c r="J66" s="12" t="str">
        <f t="shared" si="17"/>
        <v>Half lost</v>
      </c>
    </row>
    <row r="67" spans="1:10">
      <c r="A67" s="12">
        <f>Interface!A13</f>
        <v>0</v>
      </c>
      <c r="B67" s="13" t="str">
        <f>IF(Interface!D13="","",Interface!D13)</f>
        <v/>
      </c>
      <c r="C67" s="13" t="str">
        <f>IF(Interface!F13="","",Interface!F13)</f>
        <v/>
      </c>
      <c r="D67" s="13" t="str">
        <f t="shared" si="13"/>
        <v/>
      </c>
      <c r="E67" s="29" t="str">
        <f>IF(OR(B67="",C67=""),"",VLOOKUP(Interface!A13,$A$72:$D$101,3,FALSE))</f>
        <v/>
      </c>
      <c r="F67" s="29" t="str">
        <f>IF(OR(B67="",C67=""),"",VLOOKUP(Interface!A13,$A$72:$D$101,4,FALSE))</f>
        <v/>
      </c>
      <c r="G67" s="29" t="str">
        <f t="shared" si="14"/>
        <v/>
      </c>
      <c r="H67" s="12" t="str">
        <f t="shared" si="15"/>
        <v/>
      </c>
      <c r="I67" s="29" t="str">
        <f t="shared" si="16"/>
        <v/>
      </c>
      <c r="J67" s="12" t="str">
        <f t="shared" si="17"/>
        <v/>
      </c>
    </row>
    <row r="68" spans="1:10">
      <c r="A68" s="14">
        <f>Interface!A14</f>
        <v>0</v>
      </c>
      <c r="B68" s="15" t="str">
        <f>IF(Interface!D14="","",Interface!D14)</f>
        <v/>
      </c>
      <c r="C68" s="15" t="str">
        <f>IF(Interface!F14="","",Interface!F14)</f>
        <v/>
      </c>
      <c r="D68" s="15" t="str">
        <f t="shared" si="13"/>
        <v/>
      </c>
      <c r="E68" s="30" t="str">
        <f>IF(OR(B68="",C68=""),"",VLOOKUP(Interface!A14,$A$72:$D$101,3,FALSE))</f>
        <v/>
      </c>
      <c r="F68" s="30" t="str">
        <f>IF(OR(B68="",C68=""),"",VLOOKUP(Interface!A14,$A$72:$D$101,4,FALSE))</f>
        <v/>
      </c>
      <c r="G68" s="30" t="str">
        <f t="shared" si="14"/>
        <v/>
      </c>
      <c r="H68" s="14" t="str">
        <f t="shared" si="15"/>
        <v/>
      </c>
      <c r="I68" s="30" t="str">
        <f t="shared" si="16"/>
        <v/>
      </c>
      <c r="J68" s="14" t="str">
        <f t="shared" si="17"/>
        <v/>
      </c>
    </row>
    <row r="70" spans="1:10">
      <c r="E70" s="31"/>
      <c r="F70" s="31"/>
    </row>
    <row r="71" spans="1:10">
      <c r="A71" s="8" t="s">
        <v>12</v>
      </c>
      <c r="B71" s="8" t="s">
        <v>21</v>
      </c>
      <c r="C71" s="8" t="s">
        <v>22</v>
      </c>
      <c r="D71" s="8" t="s">
        <v>21</v>
      </c>
    </row>
    <row r="72" spans="1:10">
      <c r="A72" s="10" t="str">
        <f>CONCATENATE("Over ",B72)</f>
        <v>Over 4</v>
      </c>
      <c r="B72" s="28">
        <v>4</v>
      </c>
      <c r="C72" s="28">
        <f>B72</f>
        <v>4</v>
      </c>
      <c r="D72" s="10" t="s">
        <v>37</v>
      </c>
    </row>
    <row r="73" spans="1:10">
      <c r="A73" s="12" t="str">
        <f t="shared" ref="A73:A86" si="18">CONCATENATE("Over ",B73)</f>
        <v>Over 3.75</v>
      </c>
      <c r="B73" s="29">
        <f>B72-0.25</f>
        <v>3.75</v>
      </c>
      <c r="C73" s="29">
        <f t="shared" ref="C73:C101" si="19">B73</f>
        <v>3.75</v>
      </c>
      <c r="D73" s="12" t="s">
        <v>37</v>
      </c>
    </row>
    <row r="74" spans="1:10">
      <c r="A74" s="12" t="str">
        <f t="shared" si="18"/>
        <v>Over 3.5</v>
      </c>
      <c r="B74" s="29">
        <f t="shared" ref="B74:B86" si="20">B73-0.25</f>
        <v>3.5</v>
      </c>
      <c r="C74" s="29">
        <f t="shared" si="19"/>
        <v>3.5</v>
      </c>
      <c r="D74" s="12" t="s">
        <v>37</v>
      </c>
    </row>
    <row r="75" spans="1:10">
      <c r="A75" s="12" t="str">
        <f t="shared" si="18"/>
        <v>Over 3.25</v>
      </c>
      <c r="B75" s="29">
        <f t="shared" si="20"/>
        <v>3.25</v>
      </c>
      <c r="C75" s="29">
        <f t="shared" si="19"/>
        <v>3.25</v>
      </c>
      <c r="D75" s="12" t="s">
        <v>37</v>
      </c>
    </row>
    <row r="76" spans="1:10">
      <c r="A76" s="12" t="str">
        <f t="shared" si="18"/>
        <v>Over 3</v>
      </c>
      <c r="B76" s="29">
        <f t="shared" si="20"/>
        <v>3</v>
      </c>
      <c r="C76" s="29">
        <f t="shared" si="19"/>
        <v>3</v>
      </c>
      <c r="D76" s="12" t="s">
        <v>37</v>
      </c>
    </row>
    <row r="77" spans="1:10">
      <c r="A77" s="12" t="str">
        <f t="shared" si="18"/>
        <v>Over 2.75</v>
      </c>
      <c r="B77" s="29">
        <f t="shared" si="20"/>
        <v>2.75</v>
      </c>
      <c r="C77" s="29">
        <f t="shared" si="19"/>
        <v>2.75</v>
      </c>
      <c r="D77" s="12" t="s">
        <v>37</v>
      </c>
    </row>
    <row r="78" spans="1:10">
      <c r="A78" s="12" t="str">
        <f t="shared" si="18"/>
        <v>Over 2.5</v>
      </c>
      <c r="B78" s="29">
        <f t="shared" si="20"/>
        <v>2.5</v>
      </c>
      <c r="C78" s="29">
        <f t="shared" si="19"/>
        <v>2.5</v>
      </c>
      <c r="D78" s="12" t="s">
        <v>37</v>
      </c>
    </row>
    <row r="79" spans="1:10">
      <c r="A79" s="12" t="str">
        <f t="shared" si="18"/>
        <v>Over 2.25</v>
      </c>
      <c r="B79" s="29">
        <f t="shared" si="20"/>
        <v>2.25</v>
      </c>
      <c r="C79" s="29">
        <f t="shared" si="19"/>
        <v>2.25</v>
      </c>
      <c r="D79" s="12" t="s">
        <v>37</v>
      </c>
    </row>
    <row r="80" spans="1:10">
      <c r="A80" s="12" t="str">
        <f t="shared" si="18"/>
        <v>Over 2</v>
      </c>
      <c r="B80" s="29">
        <f t="shared" si="20"/>
        <v>2</v>
      </c>
      <c r="C80" s="29">
        <f t="shared" si="19"/>
        <v>2</v>
      </c>
      <c r="D80" s="12" t="s">
        <v>37</v>
      </c>
    </row>
    <row r="81" spans="1:4">
      <c r="A81" s="12" t="str">
        <f t="shared" si="18"/>
        <v>Over 1.75</v>
      </c>
      <c r="B81" s="29">
        <f t="shared" si="20"/>
        <v>1.75</v>
      </c>
      <c r="C81" s="29">
        <f t="shared" si="19"/>
        <v>1.75</v>
      </c>
      <c r="D81" s="12" t="s">
        <v>37</v>
      </c>
    </row>
    <row r="82" spans="1:4">
      <c r="A82" s="12" t="str">
        <f t="shared" si="18"/>
        <v>Over 1.5</v>
      </c>
      <c r="B82" s="29">
        <f t="shared" si="20"/>
        <v>1.5</v>
      </c>
      <c r="C82" s="29">
        <f t="shared" si="19"/>
        <v>1.5</v>
      </c>
      <c r="D82" s="12" t="s">
        <v>37</v>
      </c>
    </row>
    <row r="83" spans="1:4">
      <c r="A83" s="12" t="str">
        <f t="shared" si="18"/>
        <v>Over 1.25</v>
      </c>
      <c r="B83" s="29">
        <f t="shared" si="20"/>
        <v>1.25</v>
      </c>
      <c r="C83" s="29">
        <f t="shared" si="19"/>
        <v>1.25</v>
      </c>
      <c r="D83" s="12" t="s">
        <v>37</v>
      </c>
    </row>
    <row r="84" spans="1:4">
      <c r="A84" s="12" t="str">
        <f t="shared" si="18"/>
        <v>Over 1</v>
      </c>
      <c r="B84" s="29">
        <f t="shared" si="20"/>
        <v>1</v>
      </c>
      <c r="C84" s="29">
        <f t="shared" si="19"/>
        <v>1</v>
      </c>
      <c r="D84" s="12" t="s">
        <v>37</v>
      </c>
    </row>
    <row r="85" spans="1:4">
      <c r="A85" s="12" t="str">
        <f t="shared" si="18"/>
        <v>Over 0.75</v>
      </c>
      <c r="B85" s="29">
        <f t="shared" si="20"/>
        <v>0.75</v>
      </c>
      <c r="C85" s="29">
        <f t="shared" si="19"/>
        <v>0.75</v>
      </c>
      <c r="D85" s="12" t="s">
        <v>37</v>
      </c>
    </row>
    <row r="86" spans="1:4">
      <c r="A86" s="12" t="str">
        <f t="shared" si="18"/>
        <v>Over 0.5</v>
      </c>
      <c r="B86" s="29">
        <f t="shared" si="20"/>
        <v>0.5</v>
      </c>
      <c r="C86" s="29">
        <f t="shared" si="19"/>
        <v>0.5</v>
      </c>
      <c r="D86" s="12" t="s">
        <v>37</v>
      </c>
    </row>
    <row r="87" spans="1:4">
      <c r="A87" s="12" t="str">
        <f>CONCATENATE("Under ",B87)</f>
        <v>Under 0.5</v>
      </c>
      <c r="B87" s="29">
        <v>0.5</v>
      </c>
      <c r="C87" s="29">
        <f t="shared" si="19"/>
        <v>0.5</v>
      </c>
      <c r="D87" s="12" t="s">
        <v>38</v>
      </c>
    </row>
    <row r="88" spans="1:4">
      <c r="A88" s="12" t="str">
        <f t="shared" ref="A88:A101" si="21">CONCATENATE("Under ",B88)</f>
        <v>Under 0.75</v>
      </c>
      <c r="B88" s="29">
        <f>B87+0.25</f>
        <v>0.75</v>
      </c>
      <c r="C88" s="29">
        <f t="shared" si="19"/>
        <v>0.75</v>
      </c>
      <c r="D88" s="12" t="s">
        <v>38</v>
      </c>
    </row>
    <row r="89" spans="1:4">
      <c r="A89" s="12" t="str">
        <f t="shared" si="21"/>
        <v>Under 1</v>
      </c>
      <c r="B89" s="29">
        <f t="shared" ref="B89:B101" si="22">B88+0.25</f>
        <v>1</v>
      </c>
      <c r="C89" s="29">
        <f t="shared" si="19"/>
        <v>1</v>
      </c>
      <c r="D89" s="12" t="s">
        <v>38</v>
      </c>
    </row>
    <row r="90" spans="1:4">
      <c r="A90" s="12" t="str">
        <f t="shared" si="21"/>
        <v>Under 1.25</v>
      </c>
      <c r="B90" s="29">
        <f t="shared" si="22"/>
        <v>1.25</v>
      </c>
      <c r="C90" s="29">
        <f t="shared" si="19"/>
        <v>1.25</v>
      </c>
      <c r="D90" s="12" t="s">
        <v>38</v>
      </c>
    </row>
    <row r="91" spans="1:4">
      <c r="A91" s="12" t="str">
        <f t="shared" si="21"/>
        <v>Under 1.5</v>
      </c>
      <c r="B91" s="29">
        <f t="shared" si="22"/>
        <v>1.5</v>
      </c>
      <c r="C91" s="29">
        <f t="shared" si="19"/>
        <v>1.5</v>
      </c>
      <c r="D91" s="12" t="s">
        <v>38</v>
      </c>
    </row>
    <row r="92" spans="1:4">
      <c r="A92" s="12" t="str">
        <f t="shared" si="21"/>
        <v>Under 1.75</v>
      </c>
      <c r="B92" s="29">
        <f t="shared" si="22"/>
        <v>1.75</v>
      </c>
      <c r="C92" s="29">
        <f t="shared" si="19"/>
        <v>1.75</v>
      </c>
      <c r="D92" s="12" t="s">
        <v>38</v>
      </c>
    </row>
    <row r="93" spans="1:4">
      <c r="A93" s="12" t="str">
        <f t="shared" si="21"/>
        <v>Under 2</v>
      </c>
      <c r="B93" s="29">
        <f t="shared" si="22"/>
        <v>2</v>
      </c>
      <c r="C93" s="29">
        <f t="shared" si="19"/>
        <v>2</v>
      </c>
      <c r="D93" s="12" t="s">
        <v>38</v>
      </c>
    </row>
    <row r="94" spans="1:4">
      <c r="A94" s="12" t="str">
        <f t="shared" si="21"/>
        <v>Under 2.25</v>
      </c>
      <c r="B94" s="29">
        <f t="shared" si="22"/>
        <v>2.25</v>
      </c>
      <c r="C94" s="29">
        <f t="shared" si="19"/>
        <v>2.25</v>
      </c>
      <c r="D94" s="12" t="s">
        <v>38</v>
      </c>
    </row>
    <row r="95" spans="1:4">
      <c r="A95" s="12" t="str">
        <f t="shared" si="21"/>
        <v>Under 2.5</v>
      </c>
      <c r="B95" s="29">
        <f t="shared" si="22"/>
        <v>2.5</v>
      </c>
      <c r="C95" s="29">
        <f t="shared" si="19"/>
        <v>2.5</v>
      </c>
      <c r="D95" s="12" t="s">
        <v>38</v>
      </c>
    </row>
    <row r="96" spans="1:4">
      <c r="A96" s="12" t="str">
        <f t="shared" si="21"/>
        <v>Under 2.75</v>
      </c>
      <c r="B96" s="29">
        <f t="shared" si="22"/>
        <v>2.75</v>
      </c>
      <c r="C96" s="29">
        <f t="shared" si="19"/>
        <v>2.75</v>
      </c>
      <c r="D96" s="12" t="s">
        <v>38</v>
      </c>
    </row>
    <row r="97" spans="1:4">
      <c r="A97" s="12" t="str">
        <f t="shared" si="21"/>
        <v>Under 3</v>
      </c>
      <c r="B97" s="29">
        <f t="shared" si="22"/>
        <v>3</v>
      </c>
      <c r="C97" s="29">
        <f t="shared" si="19"/>
        <v>3</v>
      </c>
      <c r="D97" s="12" t="s">
        <v>38</v>
      </c>
    </row>
    <row r="98" spans="1:4">
      <c r="A98" s="12" t="str">
        <f t="shared" si="21"/>
        <v>Under 3.25</v>
      </c>
      <c r="B98" s="29">
        <f t="shared" si="22"/>
        <v>3.25</v>
      </c>
      <c r="C98" s="29">
        <f t="shared" si="19"/>
        <v>3.25</v>
      </c>
      <c r="D98" s="12" t="s">
        <v>38</v>
      </c>
    </row>
    <row r="99" spans="1:4">
      <c r="A99" s="12" t="str">
        <f t="shared" si="21"/>
        <v>Under 3.5</v>
      </c>
      <c r="B99" s="29">
        <f t="shared" si="22"/>
        <v>3.5</v>
      </c>
      <c r="C99" s="29">
        <f t="shared" si="19"/>
        <v>3.5</v>
      </c>
      <c r="D99" s="12" t="s">
        <v>38</v>
      </c>
    </row>
    <row r="100" spans="1:4">
      <c r="A100" s="12" t="str">
        <f t="shared" si="21"/>
        <v>Under 3.75</v>
      </c>
      <c r="B100" s="29">
        <f t="shared" si="22"/>
        <v>3.75</v>
      </c>
      <c r="C100" s="29">
        <f t="shared" si="19"/>
        <v>3.75</v>
      </c>
      <c r="D100" s="12" t="s">
        <v>38</v>
      </c>
    </row>
    <row r="101" spans="1:4">
      <c r="A101" s="14" t="str">
        <f t="shared" si="21"/>
        <v>Under 4</v>
      </c>
      <c r="B101" s="30">
        <f t="shared" si="22"/>
        <v>4</v>
      </c>
      <c r="C101" s="30">
        <f t="shared" si="19"/>
        <v>4</v>
      </c>
      <c r="D101" s="14" t="s">
        <v>38</v>
      </c>
    </row>
  </sheetData>
  <sheetProtection sheet="1" objects="1" scenarios="1" selectLockedCells="1" selectUnlockedCells="1"/>
  <mergeCells count="7">
    <mergeCell ref="M2:S2"/>
    <mergeCell ref="G1:H1"/>
    <mergeCell ref="I1:J1"/>
    <mergeCell ref="A1:F1"/>
    <mergeCell ref="A62:F62"/>
    <mergeCell ref="G62:H62"/>
    <mergeCell ref="I62:J62"/>
  </mergeCells>
  <hyperlinks>
    <hyperlink ref="M2:S2" r:id="rId1" display="http://www.betgps.com/"/>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Interface</vt:lpstr>
      <vt:lpstr>Calc </vt:lpstr>
      <vt:lpstr>AH_List</vt:lpstr>
      <vt:lpstr>UO_list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Asian Handicap Calculator</dc:title>
  <dc:subject>Asian Handicap Calculator</dc:subject>
  <dc:creator>BetGPS</dc:creator>
  <cp:keywords>Asian Handicap Calculator</cp:keywords>
  <cp:lastModifiedBy>Vuko Strugar</cp:lastModifiedBy>
  <dcterms:created xsi:type="dcterms:W3CDTF">2013-05-25T16:42:07Z</dcterms:created>
  <dcterms:modified xsi:type="dcterms:W3CDTF">2013-05-31T18:12:38Z</dcterms:modified>
  <cp:category>Asian Handicap Calculator</cp:category>
</cp:coreProperties>
</file>